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26C0482-C7DD-4C72-B272-E8A43F8DDED4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 Regionali 2018" sheetId="2" r:id="rId1"/>
    <sheet name="Elezioni europee" sheetId="6" r:id="rId2"/>
    <sheet name="Cologno Regionali 2018" sheetId="3" r:id="rId3"/>
    <sheet name="Comunali Cologno 2015" sheetId="1" r:id="rId4"/>
    <sheet name="torta civiche" sheetId="4" r:id="rId5"/>
    <sheet name="torta partiti" sheetId="5" r:id="rId6"/>
  </sheets>
  <definedNames>
    <definedName name="_xlnm.Print_Area" localSheetId="0">' Regionali 2018'!$A$1:$K$38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6" l="1"/>
  <c r="M17" i="6"/>
  <c r="M14" i="6"/>
  <c r="M15" i="6"/>
  <c r="M13" i="6"/>
  <c r="M10" i="6"/>
  <c r="M6" i="6"/>
  <c r="M5" i="6"/>
  <c r="L20" i="6"/>
  <c r="L21" i="6"/>
  <c r="L22" i="6"/>
  <c r="L23" i="6"/>
  <c r="L13" i="6"/>
  <c r="L14" i="6"/>
  <c r="L15" i="6"/>
  <c r="L16" i="6"/>
  <c r="L17" i="6"/>
  <c r="L6" i="6"/>
  <c r="L7" i="6"/>
  <c r="L8" i="6"/>
  <c r="L9" i="6"/>
  <c r="L10" i="6"/>
  <c r="L11" i="6"/>
  <c r="L5" i="6"/>
  <c r="K12" i="6"/>
  <c r="K18" i="6"/>
  <c r="H16" i="6"/>
  <c r="H15" i="6"/>
  <c r="H14" i="6"/>
  <c r="H12" i="6"/>
  <c r="H9" i="6"/>
  <c r="H7" i="6"/>
  <c r="H6" i="6"/>
  <c r="H5" i="6"/>
  <c r="L2" i="6"/>
  <c r="F26" i="6"/>
  <c r="F17" i="6"/>
  <c r="F10" i="6"/>
  <c r="G2" i="6"/>
  <c r="K24" i="6" l="1"/>
  <c r="F20" i="6"/>
  <c r="B10" i="6"/>
  <c r="B18" i="6"/>
  <c r="B26" i="6"/>
  <c r="B19" i="6"/>
  <c r="C2" i="6"/>
  <c r="G18" i="6" l="1"/>
  <c r="G16" i="6"/>
  <c r="G14" i="6"/>
  <c r="G19" i="6"/>
  <c r="G15" i="6"/>
  <c r="G13" i="6"/>
  <c r="G12" i="6"/>
  <c r="G7" i="6"/>
  <c r="G5" i="6"/>
  <c r="G9" i="6"/>
  <c r="G6" i="6"/>
  <c r="B20" i="6"/>
  <c r="C13" i="5"/>
  <c r="C7" i="5"/>
  <c r="C15" i="4"/>
  <c r="B6" i="4" s="1"/>
  <c r="C11" i="6" l="1"/>
  <c r="C15" i="6"/>
  <c r="C17" i="6"/>
  <c r="C6" i="6"/>
  <c r="C8" i="6"/>
  <c r="C5" i="6"/>
  <c r="C14" i="6"/>
  <c r="C16" i="6"/>
  <c r="C13" i="6"/>
  <c r="C7" i="6"/>
  <c r="C9" i="6"/>
  <c r="A18" i="4"/>
  <c r="C14" i="5"/>
  <c r="B4" i="5"/>
  <c r="B13" i="4"/>
  <c r="B11" i="4"/>
  <c r="B9" i="4"/>
  <c r="B7" i="4"/>
  <c r="B5" i="4"/>
  <c r="B14" i="4"/>
  <c r="B12" i="4"/>
  <c r="B10" i="4"/>
  <c r="B8" i="4"/>
  <c r="F29" i="3"/>
  <c r="F25" i="3"/>
  <c r="J25" i="3"/>
  <c r="J36" i="3"/>
  <c r="D40" i="3"/>
  <c r="I31" i="3"/>
  <c r="F26" i="3"/>
  <c r="I24" i="3"/>
  <c r="C24" i="3"/>
  <c r="F18" i="3"/>
  <c r="F17" i="3"/>
  <c r="F16" i="3"/>
  <c r="I15" i="3"/>
  <c r="C15" i="3"/>
  <c r="F14" i="3"/>
  <c r="F11" i="3"/>
  <c r="F10" i="3"/>
  <c r="F9" i="3"/>
  <c r="F8" i="3"/>
  <c r="F7" i="3"/>
  <c r="I4" i="3"/>
  <c r="C4" i="3"/>
  <c r="D38" i="2"/>
  <c r="F23" i="2"/>
  <c r="F24" i="2"/>
  <c r="F16" i="2"/>
  <c r="F15" i="2"/>
  <c r="F14" i="2"/>
  <c r="F12" i="2"/>
  <c r="F9" i="2"/>
  <c r="F8" i="2"/>
  <c r="F7" i="2"/>
  <c r="F6" i="2"/>
  <c r="F5" i="2"/>
  <c r="I30" i="2"/>
  <c r="I2" i="2"/>
  <c r="I22" i="2"/>
  <c r="C22" i="2"/>
  <c r="C13" i="2"/>
  <c r="C38" i="2" s="1"/>
  <c r="E37" i="2" s="1"/>
  <c r="I13" i="2"/>
  <c r="C2" i="2"/>
  <c r="F28" i="2"/>
  <c r="B9" i="5" l="1"/>
  <c r="A17" i="5"/>
  <c r="B5" i="5"/>
  <c r="B14" i="5" s="1"/>
  <c r="B12" i="5"/>
  <c r="B11" i="5"/>
  <c r="B6" i="5"/>
  <c r="B10" i="5"/>
  <c r="B8" i="5"/>
  <c r="B15" i="4"/>
  <c r="I35" i="3"/>
  <c r="E34" i="2"/>
  <c r="C40" i="3"/>
  <c r="E31" i="2"/>
  <c r="I38" i="2"/>
  <c r="K33" i="2" s="1"/>
  <c r="E10" i="1"/>
  <c r="E26" i="1"/>
  <c r="K18" i="3" l="1"/>
  <c r="K20" i="3"/>
  <c r="K22" i="3"/>
  <c r="K17" i="3"/>
  <c r="K10" i="3"/>
  <c r="K12" i="3"/>
  <c r="K14" i="3"/>
  <c r="K33" i="3"/>
  <c r="K27" i="3"/>
  <c r="K19" i="3"/>
  <c r="K21" i="3"/>
  <c r="K23" i="3"/>
  <c r="K9" i="3"/>
  <c r="K11" i="3"/>
  <c r="K13" i="3"/>
  <c r="K8" i="3"/>
  <c r="K15" i="3" s="1"/>
  <c r="K29" i="2"/>
  <c r="K31" i="3"/>
  <c r="E39" i="3"/>
  <c r="E33" i="3"/>
  <c r="E27" i="3"/>
  <c r="E19" i="3"/>
  <c r="E21" i="3"/>
  <c r="E23" i="3"/>
  <c r="E11" i="3"/>
  <c r="E13" i="3"/>
  <c r="E10" i="3"/>
  <c r="E8" i="3"/>
  <c r="E36" i="3"/>
  <c r="E29" i="3"/>
  <c r="E18" i="3"/>
  <c r="E20" i="3"/>
  <c r="E22" i="3"/>
  <c r="E17" i="3"/>
  <c r="E24" i="3" s="1"/>
  <c r="E12" i="3"/>
  <c r="E14" i="3"/>
  <c r="E9" i="3"/>
  <c r="E12" i="2"/>
  <c r="E25" i="2"/>
  <c r="E21" i="2"/>
  <c r="E6" i="2"/>
  <c r="E20" i="2"/>
  <c r="E17" i="2"/>
  <c r="E9" i="2"/>
  <c r="E16" i="2"/>
  <c r="E8" i="2"/>
  <c r="E28" i="2"/>
  <c r="E19" i="2"/>
  <c r="E7" i="2"/>
  <c r="E11" i="2"/>
  <c r="E18" i="2"/>
  <c r="E15" i="2"/>
  <c r="E10" i="2"/>
  <c r="K28" i="2"/>
  <c r="K20" i="2"/>
  <c r="K16" i="2"/>
  <c r="K11" i="2"/>
  <c r="K7" i="2"/>
  <c r="K19" i="2"/>
  <c r="K17" i="2"/>
  <c r="K8" i="2"/>
  <c r="K6" i="2"/>
  <c r="K18" i="2"/>
  <c r="K9" i="2"/>
  <c r="K25" i="2"/>
  <c r="K21" i="2"/>
  <c r="K12" i="2"/>
  <c r="K15" i="2"/>
  <c r="K10" i="2"/>
  <c r="E32" i="1"/>
  <c r="F21" i="1"/>
  <c r="F32" i="1"/>
  <c r="C33" i="1"/>
  <c r="N6" i="1"/>
  <c r="N5" i="1"/>
  <c r="N22" i="1"/>
  <c r="N33" i="1"/>
  <c r="N31" i="1"/>
  <c r="N30" i="1"/>
  <c r="N27" i="1"/>
  <c r="N11" i="1"/>
  <c r="N14" i="1"/>
  <c r="N12" i="1"/>
  <c r="N13" i="1"/>
  <c r="E21" i="1"/>
  <c r="L21" i="1"/>
  <c r="L35" i="1" s="1"/>
  <c r="N26" i="1"/>
  <c r="K24" i="3" l="1"/>
  <c r="E15" i="3"/>
  <c r="E13" i="2"/>
  <c r="E22" i="2"/>
  <c r="E35" i="1"/>
  <c r="N21" i="1"/>
</calcChain>
</file>

<file path=xl/sharedStrings.xml><?xml version="1.0" encoding="utf-8"?>
<sst xmlns="http://schemas.openxmlformats.org/spreadsheetml/2006/main" count="343" uniqueCount="159">
  <si>
    <t>CANDIDATO</t>
  </si>
  <si>
    <t xml:space="preserve">VERZINO </t>
  </si>
  <si>
    <t>CASATI</t>
  </si>
  <si>
    <t>SANSALONE</t>
  </si>
  <si>
    <t>DEL CORNO</t>
  </si>
  <si>
    <t>MOTTA</t>
  </si>
  <si>
    <t>CAPODICI</t>
  </si>
  <si>
    <t>ROCCHI</t>
  </si>
  <si>
    <t>M5S</t>
  </si>
  <si>
    <t>CSD</t>
  </si>
  <si>
    <t>LISTA SAN MAURIZIO</t>
  </si>
  <si>
    <t>LISTE CENTRO DESTRA</t>
  </si>
  <si>
    <t>COALIZIONE CENTRO SINISTRA</t>
  </si>
  <si>
    <t>DESTRA</t>
  </si>
  <si>
    <t>ORIENTAMENTI</t>
  </si>
  <si>
    <t>VOTI AL SINDACO</t>
  </si>
  <si>
    <t>PARTITI</t>
  </si>
  <si>
    <t>VOTANTI</t>
  </si>
  <si>
    <t>ISCRITTI</t>
  </si>
  <si>
    <t>FRATELLI D'ITALIA</t>
  </si>
  <si>
    <t>LEGA NORD</t>
  </si>
  <si>
    <t>UNIONE DI CENTRO</t>
  </si>
  <si>
    <t>LISTA CIVICA CM</t>
  </si>
  <si>
    <t>FORZA ITALIA</t>
  </si>
  <si>
    <t>COLOGNO LIBERA</t>
  </si>
  <si>
    <t>COLOGNO NEL CUORE</t>
  </si>
  <si>
    <t>LISTA CIVICA SANSALONE</t>
  </si>
  <si>
    <t>SINISTRA COLOGNESE</t>
  </si>
  <si>
    <t>PD</t>
  </si>
  <si>
    <t>COLOGNO CHE VALE</t>
  </si>
  <si>
    <t>PSI</t>
  </si>
  <si>
    <t>PROGETTO COLOGNO M.</t>
  </si>
  <si>
    <t>LISTA POLONI</t>
  </si>
  <si>
    <t>CAMBIA COLOGNO</t>
  </si>
  <si>
    <t>ELEZIONI 31/5/2015</t>
  </si>
  <si>
    <t>ELEZIONI 28/29 MARZO 2010</t>
  </si>
  <si>
    <t>SOLDANO</t>
  </si>
  <si>
    <t>DC</t>
  </si>
  <si>
    <t>IDV</t>
  </si>
  <si>
    <t>FED</t>
  </si>
  <si>
    <t>SEL</t>
  </si>
  <si>
    <t>VIVI C.</t>
  </si>
  <si>
    <t>VERDI API</t>
  </si>
  <si>
    <t>VELLUTO</t>
  </si>
  <si>
    <t>DI BARI</t>
  </si>
  <si>
    <t>LISTA DEL CITTADINO</t>
  </si>
  <si>
    <t>LISTA VELLUTO</t>
  </si>
  <si>
    <t>COALIZIONE C.SIX</t>
  </si>
  <si>
    <t>DIFFERENZE</t>
  </si>
  <si>
    <t>PDL</t>
  </si>
  <si>
    <t>LEGA</t>
  </si>
  <si>
    <t>LA DESTRA</t>
  </si>
  <si>
    <t>NUOVO PSI</t>
  </si>
  <si>
    <t>LISTA UDC DI BARI</t>
  </si>
  <si>
    <t>LISTE C.DESTRA</t>
  </si>
  <si>
    <t>VOTI LISTE</t>
  </si>
  <si>
    <t>%</t>
  </si>
  <si>
    <t>FORZA ITALIA PERDE</t>
  </si>
  <si>
    <t>il risultato  PDL - VOTI DI CAPODICI E FI</t>
  </si>
  <si>
    <t>ELEZIONI REGIONALI 4/3/2018</t>
  </si>
  <si>
    <t>FONTANA</t>
  </si>
  <si>
    <t>C.DESTRA</t>
  </si>
  <si>
    <t>FONTANA PRESIDENTE</t>
  </si>
  <si>
    <t>ENERGIE PER LA LOMBARDIA</t>
  </si>
  <si>
    <t>PARTITO PENSIONATI</t>
  </si>
  <si>
    <t>GORI PRESIDENTE</t>
  </si>
  <si>
    <t>LOMBARDIA PER LE AUTONOMIE</t>
  </si>
  <si>
    <t>ITALIA EUROPA INSIEME</t>
  </si>
  <si>
    <t>CIVICA POPOLARE</t>
  </si>
  <si>
    <t>LOMBARDIA PROGRESSISTA</t>
  </si>
  <si>
    <t>LIBERI E UGUALI</t>
  </si>
  <si>
    <t>GRANDE NORD</t>
  </si>
  <si>
    <t>NOI CON L'ITALIA UDC</t>
  </si>
  <si>
    <t>GORI</t>
  </si>
  <si>
    <t>VIOLI</t>
  </si>
  <si>
    <t>CINQUE STELLE</t>
  </si>
  <si>
    <t>ROSATI</t>
  </si>
  <si>
    <t>DE ROSA</t>
  </si>
  <si>
    <t>CASAPOUND</t>
  </si>
  <si>
    <t>PIU EUROPA</t>
  </si>
  <si>
    <t>C.SIX</t>
  </si>
  <si>
    <t>GATTI</t>
  </si>
  <si>
    <t>SIN. PER LA LOMBARDIA</t>
  </si>
  <si>
    <t>ARRIGHINI</t>
  </si>
  <si>
    <t>ELETTORI</t>
  </si>
  <si>
    <t>MARONI PRESIDENTE</t>
  </si>
  <si>
    <t>ALLEANZA ECOLOGICA</t>
  </si>
  <si>
    <t>LOMBARDIA CIVICA</t>
  </si>
  <si>
    <t>ELEZIONI REGIONALI 24/02/2013</t>
  </si>
  <si>
    <t>MARONI</t>
  </si>
  <si>
    <t>TREMONTI</t>
  </si>
  <si>
    <t>PATTO CIVICO</t>
  </si>
  <si>
    <t xml:space="preserve">CENTRO POP. </t>
  </si>
  <si>
    <t>ETICO A SIX</t>
  </si>
  <si>
    <t>DI PIETRO</t>
  </si>
  <si>
    <t>CARCANO</t>
  </si>
  <si>
    <t>ALBERTINI</t>
  </si>
  <si>
    <t>PINARDI</t>
  </si>
  <si>
    <t>FARE PER FERMARE</t>
  </si>
  <si>
    <t>AMBROSOLI</t>
  </si>
  <si>
    <t>DIFFERENZA TRA CENTRO DX E CENTRO SIX</t>
  </si>
  <si>
    <t>TOTALI LISTE</t>
  </si>
  <si>
    <t>totale liste</t>
  </si>
  <si>
    <t>VOTI TOTALI</t>
  </si>
  <si>
    <t>Cologno Monzese</t>
  </si>
  <si>
    <r>
      <t>Schede non valide:</t>
    </r>
    <r>
      <rPr>
        <sz val="9"/>
        <color rgb="FF1C2024"/>
        <rFont val="Arial"/>
        <family val="2"/>
      </rPr>
      <t xml:space="preserve"> 476 ( di cui </t>
    </r>
    <r>
      <rPr>
        <b/>
        <sz val="9"/>
        <color rgb="FF1C2024"/>
        <rFont val="Titillium Web"/>
      </rPr>
      <t>bianche</t>
    </r>
    <r>
      <rPr>
        <sz val="9"/>
        <color rgb="FF1C2024"/>
        <rFont val="Arial"/>
        <family val="2"/>
      </rPr>
      <t>: 217 )</t>
    </r>
    <r>
      <rPr>
        <b/>
        <sz val="9"/>
        <color rgb="FF1C2024"/>
        <rFont val="Titillium Web"/>
      </rPr>
      <t xml:space="preserve"> Schede contestate:</t>
    </r>
    <r>
      <rPr>
        <sz val="9"/>
        <color rgb="FF1C2024"/>
        <rFont val="Arial"/>
        <family val="2"/>
      </rPr>
      <t xml:space="preserve"> 2 </t>
    </r>
  </si>
  <si>
    <t>Schede bianche 237</t>
  </si>
  <si>
    <t>Schede non valide (bianche incl.) 780</t>
  </si>
  <si>
    <t>totale voti espressi</t>
  </si>
  <si>
    <t>LISTA CIVICA DI COLOGNO</t>
  </si>
  <si>
    <t>TOTALE</t>
  </si>
  <si>
    <t>LISTE CIVICHE</t>
  </si>
  <si>
    <t xml:space="preserve">ISCRITTI </t>
  </si>
  <si>
    <t>PERCENTUALE DI ELETTORI DI CIVICHE SUL TOTALE</t>
  </si>
  <si>
    <t>TOTALE CDX</t>
  </si>
  <si>
    <t>TOTALE CSIX</t>
  </si>
  <si>
    <t>ELEZIONI 2014</t>
  </si>
  <si>
    <t>POPOLO DELLA LIBERTA'</t>
  </si>
  <si>
    <t>PARTITO COMUNISTA DEI LAVORATORI</t>
  </si>
  <si>
    <t>LISTA BONINO - PANNELLA</t>
  </si>
  <si>
    <t>CASINI - UNIONE DI CENTRO</t>
  </si>
  <si>
    <t>FORZA NUOVA</t>
  </si>
  <si>
    <t>RIFONDAZIONE - COMUNISTI ITALIANI</t>
  </si>
  <si>
    <t>DI PIETRO - ITALIA DEI VALORI</t>
  </si>
  <si>
    <t>SINISTRA E LIBERTA'</t>
  </si>
  <si>
    <t>PARTITO DEMOCRATICO</t>
  </si>
  <si>
    <t>DESTRA SOCIALE</t>
  </si>
  <si>
    <t>ALTRI</t>
  </si>
  <si>
    <t>VOTI VALIDI</t>
  </si>
  <si>
    <t>BIANCHE</t>
  </si>
  <si>
    <t>NULLE</t>
  </si>
  <si>
    <t>CONTESE</t>
  </si>
  <si>
    <t>VOTI NON VALIDI</t>
  </si>
  <si>
    <t>ELEZIONI 2009</t>
  </si>
  <si>
    <t>ELEZIONI 2019</t>
  </si>
  <si>
    <t>TOTALE PARZIALE CENTRO DX</t>
  </si>
  <si>
    <t>TOTALE PARZIALE CENTRO SIX</t>
  </si>
  <si>
    <t>LEGA PER SALVINI</t>
  </si>
  <si>
    <t>POPOLO E FAMIGLIA</t>
  </si>
  <si>
    <t>CASA POUND</t>
  </si>
  <si>
    <t>PARTITO PIRATA</t>
  </si>
  <si>
    <t>AUTONOMIA PER L'EUROPA</t>
  </si>
  <si>
    <t>PARTITO ANIMALISTA</t>
  </si>
  <si>
    <t>EUROPA VERDE</t>
  </si>
  <si>
    <t>MOVIMENTO 5 STELLE</t>
  </si>
  <si>
    <t>LA SINISTRA</t>
  </si>
  <si>
    <t xml:space="preserve"> + EUROPA</t>
  </si>
  <si>
    <t>PARTITO COMUNISTA</t>
  </si>
  <si>
    <t>UDC</t>
  </si>
  <si>
    <t>TOTALE CENTRO DX</t>
  </si>
  <si>
    <t>SCELTA EUROPEA</t>
  </si>
  <si>
    <t>VERDI</t>
  </si>
  <si>
    <t>ITALIA DEI VALORI</t>
  </si>
  <si>
    <t>LISTA TSIPRAS</t>
  </si>
  <si>
    <t>TOTALE PARZIALE C. SIX</t>
  </si>
  <si>
    <t>IO CAMBIO</t>
  </si>
  <si>
    <t>DIFFERENZE 2014-2009</t>
  </si>
  <si>
    <t>DIFFERENZE 2019-2014</t>
  </si>
  <si>
    <t>POPOLARI PER L'ITALIA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</si>
</sst>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0"/>
      <color theme="1"/>
      <name val="Calibri"/>
      <family val="2"/>
      <scheme val="minor"/>
    </font>
    <font>
      <b/>
      <sz val="9"/>
      <color rgb="FF1C2024"/>
      <name val="Titillium Web"/>
    </font>
    <font>
      <sz val="9"/>
      <color rgb="FF1C2024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2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10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0" fontId="1" fillId="0" borderId="12" xfId="0" applyNumberFormat="1" applyFont="1" applyBorder="1"/>
    <xf numFmtId="0" fontId="1" fillId="4" borderId="0" xfId="0" applyFont="1" applyFill="1"/>
    <xf numFmtId="10" fontId="1" fillId="0" borderId="4" xfId="0" applyNumberFormat="1" applyFont="1" applyBorder="1"/>
    <xf numFmtId="10" fontId="1" fillId="0" borderId="9" xfId="0" applyNumberFormat="1" applyFont="1" applyBorder="1"/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0" fontId="1" fillId="0" borderId="4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2" borderId="0" xfId="0" applyFont="1" applyFill="1"/>
    <xf numFmtId="0" fontId="1" fillId="0" borderId="5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0" fontId="1" fillId="0" borderId="6" xfId="0" applyNumberFormat="1" applyFont="1" applyBorder="1" applyAlignment="1">
      <alignment vertical="top"/>
    </xf>
    <xf numFmtId="0" fontId="1" fillId="5" borderId="0" xfId="0" applyFont="1" applyFill="1"/>
    <xf numFmtId="9" fontId="1" fillId="0" borderId="6" xfId="0" applyNumberFormat="1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vertical="top" wrapText="1"/>
    </xf>
    <xf numFmtId="10" fontId="1" fillId="0" borderId="9" xfId="0" applyNumberFormat="1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1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2" fillId="0" borderId="0" xfId="0" applyFont="1"/>
    <xf numFmtId="0" fontId="1" fillId="0" borderId="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4" borderId="0" xfId="0" applyFont="1" applyFill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0" xfId="0" applyFont="1" applyAlignment="1"/>
    <xf numFmtId="0" fontId="1" fillId="0" borderId="3" xfId="0" applyFont="1" applyBorder="1" applyAlignment="1"/>
    <xf numFmtId="0" fontId="1" fillId="4" borderId="0" xfId="0" applyFont="1" applyFill="1" applyBorder="1" applyAlignment="1"/>
    <xf numFmtId="0" fontId="1" fillId="6" borderId="0" xfId="0" applyFont="1" applyFill="1"/>
    <xf numFmtId="0" fontId="2" fillId="3" borderId="8" xfId="0" applyFont="1" applyFill="1" applyBorder="1"/>
    <xf numFmtId="0" fontId="2" fillId="7" borderId="11" xfId="0" applyFont="1" applyFill="1" applyBorder="1"/>
    <xf numFmtId="0" fontId="1" fillId="0" borderId="1" xfId="0" applyFont="1" applyBorder="1" applyAlignment="1">
      <alignment horizontal="center" vertical="top" wrapText="1"/>
    </xf>
    <xf numFmtId="10" fontId="2" fillId="0" borderId="6" xfId="0" applyNumberFormat="1" applyFont="1" applyBorder="1"/>
    <xf numFmtId="10" fontId="1" fillId="0" borderId="0" xfId="0" applyNumberFormat="1" applyFont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10" fontId="1" fillId="0" borderId="0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2" fillId="3" borderId="0" xfId="0" applyFont="1" applyFill="1" applyBorder="1"/>
    <xf numFmtId="164" fontId="1" fillId="0" borderId="0" xfId="1" applyNumberFormat="1" applyFont="1"/>
    <xf numFmtId="3" fontId="5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1" applyNumberFormat="1" applyFont="1" applyBorder="1"/>
    <xf numFmtId="164" fontId="2" fillId="0" borderId="0" xfId="1" applyNumberFormat="1" applyFont="1"/>
    <xf numFmtId="10" fontId="1" fillId="0" borderId="1" xfId="0" applyNumberFormat="1" applyFont="1" applyBorder="1"/>
    <xf numFmtId="164" fontId="2" fillId="0" borderId="10" xfId="1" applyNumberFormat="1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1" fillId="0" borderId="0" xfId="1" applyNumberFormat="1" applyFont="1" applyBorder="1"/>
    <xf numFmtId="0" fontId="5" fillId="0" borderId="0" xfId="0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1" fillId="0" borderId="13" xfId="0" applyFont="1" applyBorder="1"/>
    <xf numFmtId="164" fontId="2" fillId="0" borderId="0" xfId="0" applyNumberFormat="1" applyFont="1" applyBorder="1"/>
    <xf numFmtId="0" fontId="7" fillId="0" borderId="13" xfId="0" applyFont="1" applyFill="1" applyBorder="1" applyAlignment="1">
      <alignment vertical="top" wrapText="1"/>
    </xf>
    <xf numFmtId="164" fontId="1" fillId="0" borderId="1" xfId="1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164" fontId="0" fillId="2" borderId="0" xfId="0" applyNumberFormat="1" applyFill="1"/>
    <xf numFmtId="164" fontId="0" fillId="6" borderId="0" xfId="0" applyNumberFormat="1" applyFill="1"/>
    <xf numFmtId="164" fontId="1" fillId="0" borderId="11" xfId="1" applyNumberFormat="1" applyFont="1" applyBorder="1"/>
    <xf numFmtId="0" fontId="2" fillId="3" borderId="11" xfId="0" applyFont="1" applyFill="1" applyBorder="1"/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1" xfId="1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1" fillId="8" borderId="1" xfId="0" applyFont="1" applyFill="1" applyBorder="1"/>
    <xf numFmtId="0" fontId="6" fillId="0" borderId="0" xfId="0" applyFont="1" applyAlignment="1">
      <alignment vertical="center" wrapText="1"/>
    </xf>
    <xf numFmtId="0" fontId="2" fillId="0" borderId="0" xfId="0" applyFont="1" applyBorder="1"/>
    <xf numFmtId="0" fontId="0" fillId="0" borderId="5" xfId="0" applyBorder="1"/>
    <xf numFmtId="0" fontId="6" fillId="0" borderId="5" xfId="0" applyFont="1" applyBorder="1" applyAlignment="1">
      <alignment vertical="center" wrapText="1"/>
    </xf>
    <xf numFmtId="164" fontId="2" fillId="3" borderId="11" xfId="0" applyNumberFormat="1" applyFont="1" applyFill="1" applyBorder="1"/>
    <xf numFmtId="0" fontId="1" fillId="6" borderId="1" xfId="0" applyFont="1" applyFill="1" applyBorder="1"/>
    <xf numFmtId="164" fontId="1" fillId="6" borderId="1" xfId="1" applyNumberFormat="1" applyFont="1" applyFill="1" applyBorder="1"/>
    <xf numFmtId="10" fontId="1" fillId="5" borderId="1" xfId="0" applyNumberFormat="1" applyFont="1" applyFill="1" applyBorder="1" applyAlignment="1">
      <alignment vertical="top"/>
    </xf>
    <xf numFmtId="10" fontId="1" fillId="5" borderId="1" xfId="0" applyNumberFormat="1" applyFont="1" applyFill="1" applyBorder="1"/>
    <xf numFmtId="10" fontId="1" fillId="8" borderId="6" xfId="0" applyNumberFormat="1" applyFont="1" applyFill="1" applyBorder="1"/>
    <xf numFmtId="10" fontId="1" fillId="10" borderId="6" xfId="0" applyNumberFormat="1" applyFont="1" applyFill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8" fillId="0" borderId="5" xfId="0" applyFont="1" applyBorder="1"/>
    <xf numFmtId="0" fontId="10" fillId="0" borderId="0" xfId="0" applyFont="1" applyBorder="1"/>
    <xf numFmtId="3" fontId="5" fillId="0" borderId="0" xfId="0" applyNumberFormat="1" applyFont="1" applyBorder="1"/>
    <xf numFmtId="3" fontId="5" fillId="0" borderId="6" xfId="0" applyNumberFormat="1" applyFont="1" applyBorder="1"/>
    <xf numFmtId="164" fontId="0" fillId="6" borderId="0" xfId="0" applyNumberFormat="1" applyFill="1" applyBorder="1"/>
    <xf numFmtId="164" fontId="0" fillId="2" borderId="0" xfId="0" applyNumberFormat="1" applyFill="1" applyBorder="1"/>
    <xf numFmtId="0" fontId="0" fillId="0" borderId="6" xfId="0" applyBorder="1"/>
    <xf numFmtId="0" fontId="0" fillId="0" borderId="6" xfId="0" applyBorder="1" applyAlignment="1">
      <alignment vertical="center" wrapText="1"/>
    </xf>
    <xf numFmtId="164" fontId="2" fillId="0" borderId="0" xfId="1" applyNumberFormat="1" applyFont="1" applyBorder="1"/>
    <xf numFmtId="0" fontId="6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164" fontId="2" fillId="0" borderId="8" xfId="1" applyNumberFormat="1" applyFont="1" applyBorder="1"/>
    <xf numFmtId="0" fontId="0" fillId="0" borderId="8" xfId="0" applyBorder="1"/>
    <xf numFmtId="0" fontId="2" fillId="0" borderId="8" xfId="0" applyFont="1" applyBorder="1"/>
    <xf numFmtId="0" fontId="0" fillId="0" borderId="0" xfId="0" applyAlignment="1">
      <alignment vertical="top"/>
    </xf>
    <xf numFmtId="0" fontId="5" fillId="0" borderId="0" xfId="0" applyFont="1"/>
    <xf numFmtId="9" fontId="5" fillId="0" borderId="0" xfId="2" applyFont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0" xfId="0" applyFont="1" applyBorder="1"/>
    <xf numFmtId="10" fontId="12" fillId="0" borderId="6" xfId="0" applyNumberFormat="1" applyFont="1" applyBorder="1"/>
    <xf numFmtId="0" fontId="13" fillId="0" borderId="1" xfId="0" applyFont="1" applyBorder="1" applyAlignment="1">
      <alignment vertical="top"/>
    </xf>
    <xf numFmtId="10" fontId="13" fillId="0" borderId="6" xfId="0" applyNumberFormat="1" applyFont="1" applyBorder="1" applyAlignment="1">
      <alignment vertical="top"/>
    </xf>
    <xf numFmtId="0" fontId="13" fillId="0" borderId="0" xfId="0" applyFont="1" applyBorder="1"/>
    <xf numFmtId="0" fontId="13" fillId="0" borderId="0" xfId="0" applyFont="1"/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vertical="top" wrapText="1"/>
    </xf>
    <xf numFmtId="0" fontId="13" fillId="7" borderId="1" xfId="0" applyFont="1" applyFill="1" applyBorder="1"/>
    <xf numFmtId="10" fontId="13" fillId="7" borderId="1" xfId="0" applyNumberFormat="1" applyFont="1" applyFill="1" applyBorder="1"/>
    <xf numFmtId="0" fontId="13" fillId="7" borderId="1" xfId="0" applyFont="1" applyFill="1" applyBorder="1" applyAlignment="1">
      <alignment vertical="top"/>
    </xf>
    <xf numFmtId="0" fontId="13" fillId="8" borderId="1" xfId="0" applyFont="1" applyFill="1" applyBorder="1" applyAlignment="1">
      <alignment vertical="top"/>
    </xf>
    <xf numFmtId="10" fontId="13" fillId="8" borderId="1" xfId="0" applyNumberFormat="1" applyFont="1" applyFill="1" applyBorder="1"/>
    <xf numFmtId="0" fontId="13" fillId="5" borderId="1" xfId="0" applyFont="1" applyFill="1" applyBorder="1"/>
    <xf numFmtId="10" fontId="13" fillId="5" borderId="1" xfId="0" applyNumberFormat="1" applyFont="1" applyFill="1" applyBorder="1"/>
    <xf numFmtId="0" fontId="13" fillId="8" borderId="1" xfId="0" applyFont="1" applyFill="1" applyBorder="1"/>
    <xf numFmtId="0" fontId="13" fillId="5" borderId="1" xfId="0" applyFont="1" applyFill="1" applyBorder="1" applyAlignment="1">
      <alignment vertical="top"/>
    </xf>
    <xf numFmtId="0" fontId="13" fillId="0" borderId="1" xfId="0" applyFont="1" applyFill="1" applyBorder="1"/>
    <xf numFmtId="10" fontId="13" fillId="0" borderId="1" xfId="0" applyNumberFormat="1" applyFont="1" applyFill="1" applyBorder="1"/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/>
    </xf>
    <xf numFmtId="0" fontId="13" fillId="6" borderId="1" xfId="0" applyFont="1" applyFill="1" applyBorder="1" applyAlignment="1">
      <alignment vertical="top" wrapText="1"/>
    </xf>
    <xf numFmtId="10" fontId="13" fillId="7" borderId="4" xfId="0" applyNumberFormat="1" applyFont="1" applyFill="1" applyBorder="1" applyAlignment="1">
      <alignment vertical="top"/>
    </xf>
    <xf numFmtId="0" fontId="13" fillId="11" borderId="1" xfId="0" applyFont="1" applyFill="1" applyBorder="1"/>
    <xf numFmtId="10" fontId="13" fillId="11" borderId="12" xfId="0" applyNumberFormat="1" applyFont="1" applyFill="1" applyBorder="1"/>
    <xf numFmtId="0" fontId="12" fillId="11" borderId="1" xfId="0" applyFont="1" applyFill="1" applyBorder="1"/>
    <xf numFmtId="10" fontId="13" fillId="5" borderId="12" xfId="0" applyNumberFormat="1" applyFont="1" applyFill="1" applyBorder="1"/>
    <xf numFmtId="10" fontId="13" fillId="0" borderId="0" xfId="0" applyNumberFormat="1" applyFont="1"/>
    <xf numFmtId="0" fontId="1" fillId="0" borderId="0" xfId="0" applyFont="1" applyFill="1" applyBorder="1"/>
    <xf numFmtId="0" fontId="15" fillId="0" borderId="1" xfId="0" applyFont="1" applyBorder="1"/>
    <xf numFmtId="0" fontId="1" fillId="0" borderId="13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16" fillId="0" borderId="0" xfId="0" applyFont="1" applyBorder="1"/>
    <xf numFmtId="0" fontId="15" fillId="0" borderId="1" xfId="0" applyFont="1" applyFill="1" applyBorder="1"/>
    <xf numFmtId="0" fontId="15" fillId="0" borderId="0" xfId="0" applyFont="1" applyFill="1" applyBorder="1" applyAlignment="1">
      <alignment vertical="top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9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9" fontId="1" fillId="0" borderId="1" xfId="2" applyFont="1" applyBorder="1"/>
    <xf numFmtId="0" fontId="1" fillId="4" borderId="1" xfId="0" applyFont="1" applyFill="1" applyBorder="1"/>
    <xf numFmtId="0" fontId="0" fillId="4" borderId="1" xfId="0" applyFill="1" applyBorder="1"/>
    <xf numFmtId="10" fontId="2" fillId="0" borderId="1" xfId="2" applyNumberFormat="1" applyFont="1" applyBorder="1"/>
    <xf numFmtId="10" fontId="2" fillId="0" borderId="1" xfId="0" applyNumberFormat="1" applyFont="1" applyBorder="1"/>
    <xf numFmtId="0" fontId="3" fillId="0" borderId="0" xfId="0" applyFont="1" applyAlignment="1"/>
    <xf numFmtId="0" fontId="3" fillId="0" borderId="11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LISTE CIVICHE - RISULTATI ELETTORALI DEL    2015</a:t>
            </a:r>
          </a:p>
        </c:rich>
      </c:tx>
      <c:layout>
        <c:manualLayout>
          <c:xMode val="edge"/>
          <c:yMode val="edge"/>
          <c:x val="1.4763779527559055E-2"/>
          <c:y val="1.564945612594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4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7B0-4684-B87B-5332D84E8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77B0-4684-B87B-5332D84E8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7B0-4684-B87B-5332D84E8B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7B0-4684-B87B-5332D84E8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7B0-4684-B87B-5332D84E8B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77B0-4684-B87B-5332D84E8B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7B0-4684-B87B-5332D84E8B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7B0-4684-B87B-5332D84E8B5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7B0-4684-B87B-5332D84E8B5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7B0-4684-B87B-5332D84E8B5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7B0-4684-B87B-5332D84E8B5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77B0-4684-B87B-5332D84E8B5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7B0-4684-B87B-5332D84E8B5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77B0-4684-B87B-5332D84E8B5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7B0-4684-B87B-5332D84E8B5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77B0-4684-B87B-5332D84E8B5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77B0-4684-B87B-5332D84E8B5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7B0-4684-B87B-5332D84E8B5A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77B0-4684-B87B-5332D84E8B5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77B0-4684-B87B-5332D84E8B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'torta civiche'!$A$5:$A$14</c:f>
              <c:strCache>
                <c:ptCount val="10"/>
                <c:pt idx="0">
                  <c:v>CSD</c:v>
                </c:pt>
                <c:pt idx="1">
                  <c:v>COLOGNO CHE VALE</c:v>
                </c:pt>
                <c:pt idx="2">
                  <c:v>CAMBIA COLOGNO</c:v>
                </c:pt>
                <c:pt idx="3">
                  <c:v>LISTA POLONI</c:v>
                </c:pt>
                <c:pt idx="4">
                  <c:v>PROGETTO COLOGNO M.</c:v>
                </c:pt>
                <c:pt idx="5">
                  <c:v>LISTA CIVICA SANSALONE</c:v>
                </c:pt>
                <c:pt idx="6">
                  <c:v>COLOGNO NEL CUORE</c:v>
                </c:pt>
                <c:pt idx="7">
                  <c:v>COLOGNO LIBERA</c:v>
                </c:pt>
                <c:pt idx="8">
                  <c:v>LISTA CIVICA DI COLOGNO</c:v>
                </c:pt>
                <c:pt idx="9">
                  <c:v>LISTA SAN MAURIZIO</c:v>
                </c:pt>
              </c:strCache>
            </c:strRef>
          </c:cat>
          <c:val>
            <c:numRef>
              <c:f>'torta civiche'!$B$5:$B$14</c:f>
              <c:numCache>
                <c:formatCode>0.00%</c:formatCode>
                <c:ptCount val="10"/>
                <c:pt idx="0">
                  <c:v>0.179240305987866</c:v>
                </c:pt>
                <c:pt idx="1">
                  <c:v>9.008177261936165E-2</c:v>
                </c:pt>
                <c:pt idx="2">
                  <c:v>0.1254286467950409</c:v>
                </c:pt>
                <c:pt idx="3">
                  <c:v>2.6905829596412557E-2</c:v>
                </c:pt>
                <c:pt idx="4">
                  <c:v>4.537061461355843E-2</c:v>
                </c:pt>
                <c:pt idx="5">
                  <c:v>0.13162753890793985</c:v>
                </c:pt>
                <c:pt idx="6">
                  <c:v>0.10696386177789502</c:v>
                </c:pt>
                <c:pt idx="7">
                  <c:v>0.12701134265365338</c:v>
                </c:pt>
                <c:pt idx="8">
                  <c:v>8.9290424690055395E-2</c:v>
                </c:pt>
                <c:pt idx="9">
                  <c:v>7.8079662358216825E-2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0-4684-B87B-5332D84E8B5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77B0-4684-B87B-5332D84E8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77B0-4684-B87B-5332D84E8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77B0-4684-B87B-5332D84E8B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77B0-4684-B87B-5332D84E8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77B0-4684-B87B-5332D84E8B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77B0-4684-B87B-5332D84E8B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77B0-4684-B87B-5332D84E8B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77B0-4684-B87B-5332D84E8B5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77B0-4684-B87B-5332D84E8B5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77B0-4684-B87B-5332D84E8B5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77B0-4684-B87B-5332D84E8B5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77B0-4684-B87B-5332D84E8B5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77B0-4684-B87B-5332D84E8B5A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77B0-4684-B87B-5332D84E8B5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77B0-4684-B87B-5332D84E8B5A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77B0-4684-B87B-5332D84E8B5A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77B0-4684-B87B-5332D84E8B5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77B0-4684-B87B-5332D84E8B5A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77B0-4684-B87B-5332D84E8B5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77B0-4684-B87B-5332D84E8B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'torta civiche'!$A$5:$A$14</c:f>
              <c:strCache>
                <c:ptCount val="10"/>
                <c:pt idx="0">
                  <c:v>CSD</c:v>
                </c:pt>
                <c:pt idx="1">
                  <c:v>COLOGNO CHE VALE</c:v>
                </c:pt>
                <c:pt idx="2">
                  <c:v>CAMBIA COLOGNO</c:v>
                </c:pt>
                <c:pt idx="3">
                  <c:v>LISTA POLONI</c:v>
                </c:pt>
                <c:pt idx="4">
                  <c:v>PROGETTO COLOGNO M.</c:v>
                </c:pt>
                <c:pt idx="5">
                  <c:v>LISTA CIVICA SANSALONE</c:v>
                </c:pt>
                <c:pt idx="6">
                  <c:v>COLOGNO NEL CUORE</c:v>
                </c:pt>
                <c:pt idx="7">
                  <c:v>COLOGNO LIBERA</c:v>
                </c:pt>
                <c:pt idx="8">
                  <c:v>LISTA CIVICA DI COLOGNO</c:v>
                </c:pt>
                <c:pt idx="9">
                  <c:v>LISTA SAN MAURIZIO</c:v>
                </c:pt>
              </c:strCache>
            </c:strRef>
          </c:cat>
          <c:val>
            <c:numRef>
              <c:f>'torta civiche'!$C$5:$C$14</c:f>
              <c:numCache>
                <c:formatCode>General</c:formatCode>
                <c:ptCount val="10"/>
                <c:pt idx="0">
                  <c:v>1359</c:v>
                </c:pt>
                <c:pt idx="1">
                  <c:v>683</c:v>
                </c:pt>
                <c:pt idx="2">
                  <c:v>951</c:v>
                </c:pt>
                <c:pt idx="3">
                  <c:v>204</c:v>
                </c:pt>
                <c:pt idx="4">
                  <c:v>344</c:v>
                </c:pt>
                <c:pt idx="5">
                  <c:v>998</c:v>
                </c:pt>
                <c:pt idx="6">
                  <c:v>811</c:v>
                </c:pt>
                <c:pt idx="7">
                  <c:v>963</c:v>
                </c:pt>
                <c:pt idx="8">
                  <c:v>677</c:v>
                </c:pt>
                <c:pt idx="9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B0-4684-B87B-5332D84E8B5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PARTITI</a:t>
            </a:r>
            <a:r>
              <a:rPr lang="en-US" baseline="0"/>
              <a:t> ALLE ELEZIONI DEL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E435-4E79-B7A1-5FBC8793CAE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731-404D-85ED-11259BC95C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731-404D-85ED-11259BC95C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731-404D-85ED-11259BC95C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3731-404D-85ED-11259BC95C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3731-404D-85ED-11259BC95C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E435-4E79-B7A1-5FBC8793CAE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E435-4E79-B7A1-5FBC8793CAE7}"/>
              </c:ext>
            </c:extLst>
          </c:dPt>
          <c:dLbls>
            <c:dLbl>
              <c:idx val="6"/>
              <c:layout>
                <c:manualLayout>
                  <c:x val="0.12370971485707144"/>
                  <c:y val="3.83849188662738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35-4E79-B7A1-5FBC8793CAE7}"/>
                </c:ext>
              </c:extLst>
            </c:dLbl>
            <c:dLbl>
              <c:idx val="7"/>
              <c:layout>
                <c:manualLayout>
                  <c:x val="0.13037673862195798"/>
                  <c:y val="4.1085964883320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35-4E79-B7A1-5FBC8793CA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'torta partiti'!$A$4:$A$12</c:f>
              <c:strCache>
                <c:ptCount val="8"/>
                <c:pt idx="0">
                  <c:v>PSI</c:v>
                </c:pt>
                <c:pt idx="1">
                  <c:v>PD</c:v>
                </c:pt>
                <c:pt idx="2">
                  <c:v>SINISTRA COLOGNESE</c:v>
                </c:pt>
                <c:pt idx="3">
                  <c:v>M5S</c:v>
                </c:pt>
                <c:pt idx="4">
                  <c:v>FORZA ITALIA</c:v>
                </c:pt>
                <c:pt idx="5">
                  <c:v>UNIONE DI CENTRO</c:v>
                </c:pt>
                <c:pt idx="6">
                  <c:v>LEGA NORD</c:v>
                </c:pt>
                <c:pt idx="7">
                  <c:v>FRATELLI D'ITALIA</c:v>
                </c:pt>
              </c:strCache>
            </c:strRef>
          </c:cat>
          <c:val>
            <c:numRef>
              <c:f>'torta partiti'!$B$4:$B$12</c:f>
              <c:numCache>
                <c:formatCode>0.00%</c:formatCode>
                <c:ptCount val="8"/>
                <c:pt idx="0">
                  <c:v>1.511901113494739E-2</c:v>
                </c:pt>
                <c:pt idx="1">
                  <c:v>0.33108591275921956</c:v>
                </c:pt>
                <c:pt idx="2">
                  <c:v>4.6378588211257531E-2</c:v>
                </c:pt>
                <c:pt idx="3">
                  <c:v>0.19470834610276841</c:v>
                </c:pt>
                <c:pt idx="4">
                  <c:v>0.14884053529471855</c:v>
                </c:pt>
                <c:pt idx="5">
                  <c:v>1.0215548064153642E-2</c:v>
                </c:pt>
                <c:pt idx="6">
                  <c:v>0.17775053631627336</c:v>
                </c:pt>
                <c:pt idx="7">
                  <c:v>7.5901522116661554E-2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5-4E79-B7A1-5FBC8793CAE7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3731-404D-85ED-11259BC95C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3731-404D-85ED-11259BC95C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3731-404D-85ED-11259BC95C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3731-404D-85ED-11259BC95C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9-3731-404D-85ED-11259BC95C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B-3731-404D-85ED-11259BC95C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D-3731-404D-85ED-11259BC95C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F-3731-404D-85ED-11259BC95C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'torta partiti'!$A$4:$A$12</c:f>
              <c:strCache>
                <c:ptCount val="8"/>
                <c:pt idx="0">
                  <c:v>PSI</c:v>
                </c:pt>
                <c:pt idx="1">
                  <c:v>PD</c:v>
                </c:pt>
                <c:pt idx="2">
                  <c:v>SINISTRA COLOGNESE</c:v>
                </c:pt>
                <c:pt idx="3">
                  <c:v>M5S</c:v>
                </c:pt>
                <c:pt idx="4">
                  <c:v>FORZA ITALIA</c:v>
                </c:pt>
                <c:pt idx="5">
                  <c:v>UNIONE DI CENTRO</c:v>
                </c:pt>
                <c:pt idx="6">
                  <c:v>LEGA NORD</c:v>
                </c:pt>
                <c:pt idx="7">
                  <c:v>FRATELLI D'ITALIA</c:v>
                </c:pt>
              </c:strCache>
            </c:strRef>
          </c:cat>
          <c:val>
            <c:numRef>
              <c:f>'torta partiti'!$C$4:$C$12</c:f>
              <c:numCache>
                <c:formatCode>General</c:formatCode>
                <c:ptCount val="8"/>
                <c:pt idx="0">
                  <c:v>148</c:v>
                </c:pt>
                <c:pt idx="1">
                  <c:v>3241</c:v>
                </c:pt>
                <c:pt idx="2">
                  <c:v>454</c:v>
                </c:pt>
                <c:pt idx="3">
                  <c:v>1906</c:v>
                </c:pt>
                <c:pt idx="4">
                  <c:v>1457</c:v>
                </c:pt>
                <c:pt idx="5">
                  <c:v>100</c:v>
                </c:pt>
                <c:pt idx="6">
                  <c:v>1740</c:v>
                </c:pt>
                <c:pt idx="7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5-4E79-B7A1-5FBC8793CAE7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0</xdr:rowOff>
    </xdr:from>
    <xdr:to>
      <xdr:col>9</xdr:col>
      <xdr:colOff>85725</xdr:colOff>
      <xdr:row>20</xdr:row>
      <xdr:rowOff>171449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B404B8E-7CF2-4141-B01F-D60127CE4C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171450</xdr:rowOff>
    </xdr:from>
    <xdr:to>
      <xdr:col>13</xdr:col>
      <xdr:colOff>266700</xdr:colOff>
      <xdr:row>25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EC0167F-A31F-460D-8D1D-3DC8AC4E14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topLeftCell="A7" workbookViewId="0">
      <selection activeCell="M20" sqref="M20"/>
    </sheetView>
  </sheetViews>
  <sheetFormatPr defaultRowHeight="15"/>
  <cols>
    <col min="1" max="1" width="11.5703125" style="91" customWidth="1"/>
    <col min="2" max="2" width="26.28515625" bestFit="1" customWidth="1"/>
    <col min="3" max="3" width="10" bestFit="1" customWidth="1"/>
    <col min="4" max="4" width="11" bestFit="1" customWidth="1"/>
    <col min="5" max="5" width="9.140625" bestFit="1" customWidth="1"/>
    <col min="6" max="6" width="10.5703125" bestFit="1" customWidth="1"/>
    <col min="7" max="7" width="10.28515625" bestFit="1" customWidth="1"/>
    <col min="8" max="8" width="17.85546875" bestFit="1" customWidth="1"/>
    <col min="9" max="9" width="10" bestFit="1" customWidth="1"/>
    <col min="10" max="10" width="13" customWidth="1"/>
    <col min="11" max="11" width="9.140625" bestFit="1" customWidth="1"/>
    <col min="18" max="18" width="7.5703125" customWidth="1"/>
    <col min="21" max="21" width="11.5703125" bestFit="1" customWidth="1"/>
  </cols>
  <sheetData>
    <row r="1" spans="1:21">
      <c r="A1" s="86" t="s">
        <v>18</v>
      </c>
      <c r="B1" s="2">
        <v>7882639</v>
      </c>
      <c r="C1" s="3"/>
      <c r="D1" s="4"/>
      <c r="E1" s="4" t="s">
        <v>84</v>
      </c>
      <c r="G1" s="1" t="s">
        <v>18</v>
      </c>
      <c r="H1" s="2">
        <v>7738280</v>
      </c>
      <c r="I1" s="3"/>
      <c r="J1" s="4"/>
      <c r="K1" s="4" t="s">
        <v>84</v>
      </c>
    </row>
    <row r="2" spans="1:21">
      <c r="A2" s="87" t="s">
        <v>17</v>
      </c>
      <c r="B2" s="6">
        <v>5446465</v>
      </c>
      <c r="C2" s="54">
        <f>B2/B1</f>
        <v>0.69094436520561198</v>
      </c>
      <c r="D2" s="4"/>
      <c r="E2" s="65">
        <v>7882639</v>
      </c>
      <c r="G2" s="5" t="s">
        <v>17</v>
      </c>
      <c r="H2" s="6">
        <v>5938044</v>
      </c>
      <c r="I2" s="54">
        <f>H2/H1</f>
        <v>0.76735967165830132</v>
      </c>
      <c r="J2" s="4"/>
      <c r="K2" s="65">
        <v>5938044</v>
      </c>
    </row>
    <row r="3" spans="1:21">
      <c r="A3" s="173" t="s">
        <v>59</v>
      </c>
      <c r="B3" s="173"/>
      <c r="C3" s="173"/>
      <c r="D3" s="173"/>
      <c r="E3" s="173"/>
      <c r="G3" s="170" t="s">
        <v>88</v>
      </c>
      <c r="H3" s="170"/>
      <c r="I3" s="170"/>
      <c r="J3" s="170"/>
      <c r="K3" s="170"/>
      <c r="M3" s="75"/>
      <c r="N3" s="58"/>
      <c r="O3" s="56"/>
      <c r="P3" s="75"/>
      <c r="Q3" s="58"/>
      <c r="R3" s="76"/>
    </row>
    <row r="4" spans="1:21" ht="15.75">
      <c r="A4" s="42" t="s">
        <v>0</v>
      </c>
      <c r="B4" s="42" t="s">
        <v>16</v>
      </c>
      <c r="C4" s="42" t="s">
        <v>55</v>
      </c>
      <c r="D4" s="42" t="s">
        <v>103</v>
      </c>
      <c r="E4" s="43" t="s">
        <v>56</v>
      </c>
      <c r="F4" s="79" t="s">
        <v>48</v>
      </c>
      <c r="G4" s="41" t="s">
        <v>0</v>
      </c>
      <c r="H4" s="42" t="s">
        <v>16</v>
      </c>
      <c r="I4" s="42" t="s">
        <v>55</v>
      </c>
      <c r="J4" s="42" t="s">
        <v>103</v>
      </c>
      <c r="K4" s="43" t="s">
        <v>56</v>
      </c>
      <c r="L4" s="57"/>
      <c r="M4" s="75"/>
      <c r="N4" s="58"/>
      <c r="O4" s="56"/>
      <c r="P4" s="75"/>
      <c r="Q4" s="58"/>
      <c r="R4" s="56"/>
    </row>
    <row r="5" spans="1:21" ht="15.75">
      <c r="A5" s="66" t="s">
        <v>60</v>
      </c>
      <c r="B5" s="66" t="s">
        <v>61</v>
      </c>
      <c r="C5" s="67"/>
      <c r="D5" s="92">
        <v>2793370</v>
      </c>
      <c r="E5" s="81"/>
      <c r="F5" s="83">
        <f>D5-J5</f>
        <v>336449</v>
      </c>
      <c r="G5" s="67" t="s">
        <v>89</v>
      </c>
      <c r="H5" s="66" t="s">
        <v>61</v>
      </c>
      <c r="I5" s="67"/>
      <c r="J5" s="71">
        <v>2456921</v>
      </c>
      <c r="K5" s="81"/>
      <c r="L5" s="57"/>
      <c r="M5" s="168"/>
      <c r="N5" s="168"/>
      <c r="O5" s="75"/>
      <c r="P5" s="75"/>
      <c r="Q5" s="75"/>
      <c r="R5" s="75"/>
      <c r="S5" s="75"/>
      <c r="T5" s="75"/>
      <c r="U5" s="75"/>
    </row>
    <row r="6" spans="1:21" ht="15.75">
      <c r="A6" s="39"/>
      <c r="B6" s="66" t="s">
        <v>50</v>
      </c>
      <c r="C6" s="80">
        <v>1553798</v>
      </c>
      <c r="D6" s="6"/>
      <c r="E6" s="81">
        <f t="shared" ref="E6:E12" si="0">C6/C$38</f>
        <v>0.29647773389820259</v>
      </c>
      <c r="F6" s="83">
        <f>C6-I6</f>
        <v>852891</v>
      </c>
      <c r="G6" s="77"/>
      <c r="H6" s="66" t="s">
        <v>50</v>
      </c>
      <c r="I6" s="80">
        <v>700907</v>
      </c>
      <c r="J6" s="6"/>
      <c r="K6" s="81">
        <f t="shared" ref="K6:K12" si="1">I6/I$38</f>
        <v>0.12906488645202346</v>
      </c>
      <c r="L6" s="57"/>
      <c r="M6" s="56"/>
      <c r="N6" s="56"/>
      <c r="O6" s="56"/>
      <c r="P6" s="56"/>
      <c r="Q6" s="56"/>
      <c r="R6" s="56"/>
      <c r="S6" s="58"/>
      <c r="T6" s="56"/>
      <c r="U6" s="56"/>
    </row>
    <row r="7" spans="1:21" ht="15.75">
      <c r="A7" s="87"/>
      <c r="B7" s="66" t="s">
        <v>23</v>
      </c>
      <c r="C7" s="80">
        <v>750746</v>
      </c>
      <c r="D7" s="6"/>
      <c r="E7" s="81">
        <f t="shared" si="0"/>
        <v>0.14324865446675822</v>
      </c>
      <c r="F7" s="82">
        <f>C7-I7</f>
        <v>-153996</v>
      </c>
      <c r="G7" s="5"/>
      <c r="H7" s="66" t="s">
        <v>49</v>
      </c>
      <c r="I7" s="80">
        <v>904742</v>
      </c>
      <c r="J7" s="6"/>
      <c r="K7" s="81">
        <f t="shared" si="1"/>
        <v>0.16659902597402598</v>
      </c>
      <c r="L7" s="57"/>
      <c r="M7" s="56"/>
      <c r="N7" s="56"/>
      <c r="O7" s="56"/>
      <c r="P7" s="75"/>
      <c r="Q7" s="56"/>
      <c r="R7" s="56"/>
      <c r="S7" s="58"/>
      <c r="T7" s="56"/>
      <c r="U7" s="56"/>
    </row>
    <row r="8" spans="1:21" ht="15.75">
      <c r="A8" s="87"/>
      <c r="B8" s="66" t="s">
        <v>19</v>
      </c>
      <c r="C8" s="80">
        <v>190834</v>
      </c>
      <c r="D8" s="6"/>
      <c r="E8" s="81">
        <f t="shared" si="0"/>
        <v>3.6412733103485515E-2</v>
      </c>
      <c r="F8" s="83">
        <f>C8-I8</f>
        <v>107024</v>
      </c>
      <c r="G8" s="5"/>
      <c r="H8" s="66" t="s">
        <v>19</v>
      </c>
      <c r="I8" s="80">
        <v>83810</v>
      </c>
      <c r="J8" s="6"/>
      <c r="K8" s="81">
        <f t="shared" si="1"/>
        <v>1.5432758031442242E-2</v>
      </c>
      <c r="L8" s="57"/>
      <c r="M8" s="56"/>
      <c r="N8" s="56"/>
      <c r="O8" s="56"/>
      <c r="P8" s="75"/>
      <c r="Q8" s="56"/>
      <c r="R8" s="56"/>
      <c r="S8" s="58"/>
      <c r="T8" s="56"/>
      <c r="U8" s="56"/>
    </row>
    <row r="9" spans="1:21" ht="15.75">
      <c r="A9" s="87"/>
      <c r="B9" s="66" t="s">
        <v>62</v>
      </c>
      <c r="C9" s="80">
        <v>76644</v>
      </c>
      <c r="D9" s="6"/>
      <c r="E9" s="81">
        <f t="shared" si="0"/>
        <v>1.4624320173467747E-2</v>
      </c>
      <c r="F9" s="82">
        <f>C9-I9</f>
        <v>-476219</v>
      </c>
      <c r="G9" s="5"/>
      <c r="H9" s="66" t="s">
        <v>85</v>
      </c>
      <c r="I9" s="80">
        <v>552863</v>
      </c>
      <c r="J9" s="6"/>
      <c r="K9" s="81">
        <f t="shared" si="1"/>
        <v>0.10180409143941357</v>
      </c>
      <c r="L9" s="57"/>
      <c r="M9" s="56"/>
      <c r="N9" s="56"/>
      <c r="O9" s="56"/>
      <c r="P9" s="75"/>
      <c r="Q9" s="56"/>
      <c r="R9" s="56"/>
      <c r="S9" s="58"/>
      <c r="T9" s="56"/>
      <c r="U9" s="56"/>
    </row>
    <row r="10" spans="1:21" s="61" customFormat="1" ht="15.75">
      <c r="A10" s="39"/>
      <c r="B10" s="66" t="s">
        <v>72</v>
      </c>
      <c r="C10" s="80">
        <v>66357</v>
      </c>
      <c r="D10" s="6"/>
      <c r="E10" s="81">
        <f t="shared" si="0"/>
        <v>1.2661474006455812E-2</v>
      </c>
      <c r="G10" s="77"/>
      <c r="H10" s="66" t="s">
        <v>86</v>
      </c>
      <c r="I10" s="80">
        <v>8270</v>
      </c>
      <c r="J10" s="6"/>
      <c r="K10" s="81">
        <f t="shared" si="1"/>
        <v>1.5228362834987155E-3</v>
      </c>
      <c r="L10" s="62"/>
      <c r="M10" s="56"/>
      <c r="N10" s="56"/>
      <c r="O10" s="56"/>
      <c r="P10" s="75"/>
      <c r="Q10" s="56"/>
      <c r="R10" s="56"/>
      <c r="S10" s="58"/>
      <c r="T10" s="56"/>
      <c r="U10" s="56"/>
    </row>
    <row r="11" spans="1:21" ht="15.75">
      <c r="A11" s="88"/>
      <c r="B11" s="42" t="s">
        <v>63</v>
      </c>
      <c r="C11" s="80">
        <v>27970</v>
      </c>
      <c r="D11" s="23"/>
      <c r="E11" s="81">
        <f t="shared" si="0"/>
        <v>5.3369113727348896E-3</v>
      </c>
      <c r="G11" s="22"/>
      <c r="H11" s="42" t="s">
        <v>90</v>
      </c>
      <c r="I11" s="80">
        <v>27374</v>
      </c>
      <c r="J11" s="23"/>
      <c r="K11" s="81">
        <f t="shared" si="1"/>
        <v>5.0406433403257364E-3</v>
      </c>
      <c r="L11" s="57"/>
      <c r="M11" s="56"/>
      <c r="N11" s="56"/>
      <c r="O11" s="56"/>
      <c r="P11" s="75"/>
      <c r="Q11" s="56"/>
      <c r="R11" s="56"/>
      <c r="S11" s="58"/>
      <c r="T11" s="56"/>
      <c r="U11" s="56"/>
    </row>
    <row r="12" spans="1:21" ht="15.75">
      <c r="A12" s="88"/>
      <c r="B12" s="42" t="s">
        <v>64</v>
      </c>
      <c r="C12" s="80">
        <v>20261</v>
      </c>
      <c r="D12" s="23"/>
      <c r="E12" s="81">
        <f t="shared" si="0"/>
        <v>3.865969300070847E-3</v>
      </c>
      <c r="F12" s="82">
        <f>C12-I12</f>
        <v>-30582</v>
      </c>
      <c r="G12" s="22"/>
      <c r="H12" s="42" t="s">
        <v>64</v>
      </c>
      <c r="I12" s="80">
        <v>50843</v>
      </c>
      <c r="J12" s="23"/>
      <c r="K12" s="81">
        <f t="shared" si="1"/>
        <v>9.3622206967261413E-3</v>
      </c>
      <c r="L12" s="57"/>
      <c r="M12" s="56"/>
      <c r="N12" s="56"/>
      <c r="O12" s="56"/>
      <c r="P12" s="75"/>
      <c r="Q12" s="56"/>
      <c r="R12" s="56"/>
      <c r="S12" s="58"/>
      <c r="T12" s="56"/>
      <c r="U12" s="56"/>
    </row>
    <row r="13" spans="1:21">
      <c r="A13" s="88"/>
      <c r="B13" s="40" t="s">
        <v>102</v>
      </c>
      <c r="C13" s="64">
        <f>SUM(C6:C12)</f>
        <v>2686610</v>
      </c>
      <c r="D13" s="23"/>
      <c r="E13" s="24">
        <f>SUM(E6:E12)</f>
        <v>0.51262779632117561</v>
      </c>
      <c r="G13" s="22"/>
      <c r="H13" s="40" t="s">
        <v>102</v>
      </c>
      <c r="I13" s="64">
        <f>SUM(I6:I12)</f>
        <v>2328809</v>
      </c>
      <c r="J13" s="23"/>
      <c r="K13" s="24"/>
      <c r="L13" s="56"/>
      <c r="M13" s="56"/>
      <c r="N13" s="56"/>
      <c r="O13" s="56"/>
      <c r="P13" s="75"/>
      <c r="Q13" s="56"/>
      <c r="R13" s="56"/>
      <c r="S13" s="58"/>
      <c r="T13" s="56"/>
      <c r="U13" s="56"/>
    </row>
    <row r="14" spans="1:21" ht="15.75">
      <c r="A14" s="42" t="s">
        <v>73</v>
      </c>
      <c r="B14" s="42" t="s">
        <v>80</v>
      </c>
      <c r="C14" s="68"/>
      <c r="D14" s="92">
        <v>1633367</v>
      </c>
      <c r="E14" s="70"/>
      <c r="F14" s="82">
        <f>D14-J14</f>
        <v>-560802</v>
      </c>
      <c r="G14" s="41" t="s">
        <v>99</v>
      </c>
      <c r="H14" s="42" t="s">
        <v>80</v>
      </c>
      <c r="I14" s="68"/>
      <c r="J14" s="92">
        <v>2194169</v>
      </c>
      <c r="K14" s="70"/>
      <c r="L14" s="57"/>
      <c r="M14" s="169"/>
      <c r="N14" s="169"/>
      <c r="O14" s="56"/>
      <c r="P14" s="75"/>
      <c r="Q14" s="56"/>
      <c r="R14" s="56"/>
      <c r="S14" s="58"/>
      <c r="T14" s="56"/>
      <c r="U14" s="56"/>
    </row>
    <row r="15" spans="1:21" ht="15.75">
      <c r="A15" s="87"/>
      <c r="B15" s="67" t="s">
        <v>28</v>
      </c>
      <c r="C15" s="68">
        <v>1008602</v>
      </c>
      <c r="D15" s="6"/>
      <c r="E15" s="70">
        <f t="shared" ref="E15:E21" si="2">C15/C$38</f>
        <v>0.19244974917279781</v>
      </c>
      <c r="F15" s="82">
        <f>C15-I15</f>
        <v>-360838</v>
      </c>
      <c r="G15" s="5"/>
      <c r="H15" s="67" t="s">
        <v>28</v>
      </c>
      <c r="I15" s="68">
        <v>1369440</v>
      </c>
      <c r="J15" s="6"/>
      <c r="K15" s="70">
        <f t="shared" ref="K15:K21" si="3">I15/I$38</f>
        <v>0.25216843048059018</v>
      </c>
      <c r="L15" s="57"/>
      <c r="M15" s="56"/>
      <c r="N15" s="56"/>
      <c r="O15" s="56"/>
      <c r="P15" s="56"/>
      <c r="Q15" s="56"/>
      <c r="R15" s="56"/>
      <c r="S15" s="58"/>
      <c r="T15" s="56"/>
      <c r="U15" s="56"/>
    </row>
    <row r="16" spans="1:21" ht="15.75">
      <c r="A16" s="87"/>
      <c r="B16" s="67" t="s">
        <v>65</v>
      </c>
      <c r="C16" s="68">
        <v>158691</v>
      </c>
      <c r="D16" s="6"/>
      <c r="E16" s="70">
        <f t="shared" si="2"/>
        <v>3.0279578214182066E-2</v>
      </c>
      <c r="F16" s="82">
        <f>C16-I16</f>
        <v>-221550</v>
      </c>
      <c r="G16" s="5"/>
      <c r="H16" s="67" t="s">
        <v>91</v>
      </c>
      <c r="I16" s="68">
        <v>380241</v>
      </c>
      <c r="J16" s="6"/>
      <c r="K16" s="70">
        <f t="shared" si="3"/>
        <v>7.0017508013764815E-2</v>
      </c>
      <c r="L16" s="57"/>
      <c r="M16" s="56"/>
      <c r="N16" s="56"/>
      <c r="O16" s="56"/>
      <c r="P16" s="75"/>
      <c r="Q16" s="56"/>
      <c r="R16" s="56"/>
      <c r="S16" s="58"/>
      <c r="T16" s="56"/>
      <c r="U16" s="56"/>
    </row>
    <row r="17" spans="1:21" ht="15.75">
      <c r="A17" s="87"/>
      <c r="B17" s="67" t="s">
        <v>79</v>
      </c>
      <c r="C17" s="68">
        <v>108755</v>
      </c>
      <c r="D17" s="6"/>
      <c r="E17" s="70">
        <f t="shared" si="2"/>
        <v>2.0751369193485268E-2</v>
      </c>
      <c r="G17" s="5"/>
      <c r="H17" s="67" t="s">
        <v>30</v>
      </c>
      <c r="I17" s="68">
        <v>16624</v>
      </c>
      <c r="J17" s="6"/>
      <c r="K17" s="70">
        <f t="shared" si="3"/>
        <v>3.0611403115940322E-3</v>
      </c>
      <c r="L17" s="57"/>
      <c r="M17" s="56"/>
      <c r="N17" s="56"/>
      <c r="O17" s="56"/>
      <c r="P17" s="75"/>
      <c r="Q17" s="56"/>
      <c r="R17" s="56"/>
      <c r="S17" s="58"/>
      <c r="T17" s="56"/>
      <c r="U17" s="56"/>
    </row>
    <row r="18" spans="1:21" ht="15.75">
      <c r="A18" s="87"/>
      <c r="B18" s="67" t="s">
        <v>66</v>
      </c>
      <c r="C18" s="68">
        <v>62844</v>
      </c>
      <c r="D18" s="6"/>
      <c r="E18" s="70">
        <f t="shared" si="2"/>
        <v>1.1991164043909595E-2</v>
      </c>
      <c r="G18" s="5"/>
      <c r="H18" s="94" t="s">
        <v>94</v>
      </c>
      <c r="I18" s="68">
        <v>35141</v>
      </c>
      <c r="J18" s="6"/>
      <c r="K18" s="70">
        <f t="shared" si="3"/>
        <v>6.4708572960614705E-3</v>
      </c>
      <c r="L18" s="57"/>
      <c r="M18" s="56"/>
      <c r="N18" s="56"/>
      <c r="O18" s="56"/>
      <c r="P18" s="75"/>
      <c r="Q18" s="56"/>
      <c r="R18" s="56"/>
      <c r="S18" s="58"/>
      <c r="T18" s="56"/>
      <c r="U18" s="56"/>
    </row>
    <row r="19" spans="1:21" ht="15.75">
      <c r="A19" s="87"/>
      <c r="B19" s="67" t="s">
        <v>67</v>
      </c>
      <c r="C19" s="68">
        <v>35074</v>
      </c>
      <c r="D19" s="6"/>
      <c r="E19" s="70">
        <f t="shared" si="2"/>
        <v>6.6924143542117813E-3</v>
      </c>
      <c r="G19" s="5"/>
      <c r="H19" s="94" t="s">
        <v>93</v>
      </c>
      <c r="I19" s="68">
        <v>52152</v>
      </c>
      <c r="J19" s="6"/>
      <c r="K19" s="70">
        <f t="shared" si="3"/>
        <v>9.603259716689844E-3</v>
      </c>
      <c r="L19" s="57"/>
      <c r="M19" s="56"/>
      <c r="N19" s="56"/>
      <c r="O19" s="56"/>
      <c r="P19" s="75"/>
      <c r="Q19" s="56"/>
      <c r="R19" s="56"/>
      <c r="S19" s="58"/>
      <c r="T19" s="56"/>
      <c r="U19" s="56"/>
    </row>
    <row r="20" spans="1:21" ht="15.75">
      <c r="A20" s="87"/>
      <c r="B20" s="67" t="s">
        <v>68</v>
      </c>
      <c r="C20" s="68">
        <v>20668</v>
      </c>
      <c r="D20" s="6"/>
      <c r="E20" s="70">
        <f t="shared" si="2"/>
        <v>3.9436283250512943E-3</v>
      </c>
      <c r="G20" s="5"/>
      <c r="H20" s="67" t="s">
        <v>92</v>
      </c>
      <c r="I20" s="68">
        <v>63885</v>
      </c>
      <c r="J20" s="6"/>
      <c r="K20" s="70">
        <f t="shared" si="3"/>
        <v>1.1763772185165108E-2</v>
      </c>
      <c r="L20" s="57"/>
      <c r="M20" s="56"/>
      <c r="N20" s="56"/>
      <c r="O20" s="56"/>
      <c r="P20" s="75"/>
      <c r="Q20" s="56"/>
      <c r="R20" s="56"/>
      <c r="S20" s="58"/>
      <c r="T20" s="56"/>
      <c r="U20" s="56"/>
    </row>
    <row r="21" spans="1:21" ht="15.75">
      <c r="A21" s="87"/>
      <c r="B21" s="67" t="s">
        <v>69</v>
      </c>
      <c r="C21" s="68">
        <v>20040</v>
      </c>
      <c r="D21" s="63"/>
      <c r="E21" s="70">
        <f t="shared" si="2"/>
        <v>3.8238006403148797E-3</v>
      </c>
      <c r="G21" s="5"/>
      <c r="H21" s="67" t="s">
        <v>40</v>
      </c>
      <c r="I21" s="68">
        <v>97627</v>
      </c>
      <c r="J21" s="63"/>
      <c r="K21" s="70">
        <f t="shared" si="3"/>
        <v>1.7977017877766517E-2</v>
      </c>
      <c r="L21" s="57"/>
      <c r="M21" s="56"/>
      <c r="N21" s="56"/>
      <c r="O21" s="56"/>
      <c r="P21" s="75"/>
      <c r="Q21" s="56"/>
      <c r="R21" s="56"/>
      <c r="S21" s="58"/>
      <c r="T21" s="56"/>
      <c r="U21" s="56"/>
    </row>
    <row r="22" spans="1:21" ht="15.75">
      <c r="A22" s="39"/>
      <c r="B22" s="6"/>
      <c r="C22" s="74">
        <f>SUM(C15:C21)</f>
        <v>1414674</v>
      </c>
      <c r="D22" s="63"/>
      <c r="E22" s="7">
        <f>SUM(E15:E21)</f>
        <v>0.26993170394395272</v>
      </c>
      <c r="G22" s="5"/>
      <c r="H22" s="6"/>
      <c r="I22" s="74">
        <f>SUM(I15:I21)</f>
        <v>2015110</v>
      </c>
      <c r="J22" s="63"/>
      <c r="K22" s="7"/>
      <c r="L22" s="57"/>
      <c r="M22" s="56"/>
      <c r="N22" s="56"/>
      <c r="O22" s="56"/>
      <c r="P22" s="75"/>
      <c r="Q22" s="56"/>
      <c r="R22" s="56"/>
      <c r="S22" s="58"/>
      <c r="T22" s="56"/>
      <c r="U22" s="56"/>
    </row>
    <row r="23" spans="1:21" ht="15.75">
      <c r="A23" s="171" t="s">
        <v>100</v>
      </c>
      <c r="B23" s="172"/>
      <c r="C23" s="172"/>
      <c r="D23" s="172"/>
      <c r="E23" s="13"/>
      <c r="F23" s="93">
        <f>D5-D14</f>
        <v>1160003</v>
      </c>
      <c r="G23" s="11"/>
      <c r="H23" s="12"/>
      <c r="I23" s="84"/>
      <c r="J23" s="85"/>
      <c r="K23" s="13"/>
      <c r="L23" s="57"/>
      <c r="M23" s="56"/>
      <c r="N23" s="56"/>
      <c r="O23" s="56"/>
      <c r="P23" s="75"/>
      <c r="Q23" s="56"/>
      <c r="R23" s="56"/>
      <c r="S23" s="58"/>
      <c r="T23" s="56"/>
      <c r="U23" s="56"/>
    </row>
    <row r="24" spans="1:21">
      <c r="A24" s="6" t="s">
        <v>74</v>
      </c>
      <c r="C24" s="74"/>
      <c r="D24" s="72">
        <v>974984</v>
      </c>
      <c r="E24" s="70"/>
      <c r="F24" s="83">
        <f>D24-J24</f>
        <v>192977</v>
      </c>
      <c r="G24" s="1" t="s">
        <v>95</v>
      </c>
      <c r="I24" s="74"/>
      <c r="J24" s="72">
        <v>782007</v>
      </c>
      <c r="K24" s="70"/>
      <c r="L24" s="56"/>
      <c r="M24" s="169"/>
      <c r="N24" s="169"/>
      <c r="O24" s="56"/>
      <c r="P24" s="75"/>
      <c r="Q24" s="56"/>
      <c r="R24" s="56"/>
      <c r="S24" s="58"/>
      <c r="T24" s="56"/>
      <c r="U24" s="56"/>
    </row>
    <row r="25" spans="1:21" ht="15.75">
      <c r="A25" s="87"/>
      <c r="B25" s="66" t="s">
        <v>75</v>
      </c>
      <c r="C25" s="68">
        <v>933346</v>
      </c>
      <c r="D25" s="6"/>
      <c r="E25" s="70">
        <f>C25/C$38</f>
        <v>0.17809027107960737</v>
      </c>
      <c r="G25" s="5"/>
      <c r="H25" s="66" t="s">
        <v>75</v>
      </c>
      <c r="I25" s="68">
        <v>775211</v>
      </c>
      <c r="J25" s="6"/>
      <c r="K25" s="70">
        <f>I25/I$38</f>
        <v>0.142747211386617</v>
      </c>
      <c r="L25" s="57"/>
      <c r="M25" s="56"/>
      <c r="N25" s="56"/>
      <c r="O25" s="56"/>
      <c r="P25" s="56"/>
      <c r="Q25" s="56"/>
      <c r="R25" s="56"/>
      <c r="S25" s="58"/>
      <c r="T25" s="56"/>
      <c r="U25" s="56"/>
    </row>
    <row r="26" spans="1:21" ht="15.75">
      <c r="A26" s="39"/>
      <c r="B26" s="39"/>
      <c r="C26" s="74"/>
      <c r="D26" s="6"/>
      <c r="E26" s="70"/>
      <c r="G26" s="5"/>
      <c r="H26" s="39"/>
      <c r="I26" s="74"/>
      <c r="J26" s="6"/>
      <c r="K26" s="56"/>
      <c r="L26" s="57"/>
      <c r="M26" s="56"/>
      <c r="N26" s="56"/>
      <c r="O26" s="56"/>
      <c r="P26" s="75"/>
      <c r="Q26" s="56"/>
      <c r="R26" s="56"/>
      <c r="S26" s="58"/>
      <c r="T26" s="56"/>
      <c r="U26" s="56"/>
    </row>
    <row r="27" spans="1:21" ht="15.75">
      <c r="A27" s="39" t="s">
        <v>76</v>
      </c>
      <c r="B27" s="39"/>
      <c r="C27" s="64"/>
      <c r="D27" s="96">
        <v>108407</v>
      </c>
      <c r="E27" s="70"/>
      <c r="G27" s="5" t="s">
        <v>96</v>
      </c>
      <c r="H27" s="39"/>
      <c r="I27" s="64"/>
      <c r="J27" s="68">
        <v>236597</v>
      </c>
      <c r="K27" s="95"/>
      <c r="L27" s="57"/>
      <c r="M27" s="56"/>
      <c r="N27" s="56"/>
      <c r="O27" s="56"/>
      <c r="P27" s="56"/>
      <c r="Q27" s="56"/>
      <c r="R27" s="56"/>
      <c r="S27" s="58"/>
      <c r="T27" s="56"/>
      <c r="U27" s="56"/>
    </row>
    <row r="28" spans="1:21">
      <c r="A28" s="39"/>
      <c r="B28" s="67" t="s">
        <v>70</v>
      </c>
      <c r="C28" s="68">
        <v>111306</v>
      </c>
      <c r="D28" s="73"/>
      <c r="E28" s="70">
        <f>C28/C$38</f>
        <v>2.1238121460623153E-2</v>
      </c>
      <c r="F28" s="83">
        <f>D28-I21</f>
        <v>-97627</v>
      </c>
      <c r="G28" s="5"/>
      <c r="H28" s="67" t="s">
        <v>87</v>
      </c>
      <c r="I28" s="68">
        <v>133435</v>
      </c>
      <c r="J28" s="78"/>
      <c r="K28" s="70">
        <f>I28/I$38</f>
        <v>2.4570696431517665E-2</v>
      </c>
      <c r="L28" s="56"/>
      <c r="M28" s="56"/>
      <c r="N28" s="56"/>
      <c r="O28" s="56"/>
      <c r="P28" s="75"/>
      <c r="Q28" s="56"/>
      <c r="R28" s="56"/>
      <c r="S28" s="58"/>
      <c r="T28" s="56"/>
      <c r="U28" s="56"/>
    </row>
    <row r="29" spans="1:21">
      <c r="A29" s="39"/>
      <c r="B29" s="6"/>
      <c r="C29" s="74"/>
      <c r="D29" s="74"/>
      <c r="E29" s="74"/>
      <c r="G29" s="5"/>
      <c r="H29" s="67" t="s">
        <v>21</v>
      </c>
      <c r="I29" s="68">
        <v>85721</v>
      </c>
      <c r="J29" s="78"/>
      <c r="K29" s="70">
        <f>I29/I$38</f>
        <v>1.5784649221014919E-2</v>
      </c>
      <c r="L29" s="56"/>
      <c r="M29" s="56"/>
      <c r="N29" s="56"/>
      <c r="O29" s="56"/>
      <c r="P29" s="75"/>
      <c r="Q29" s="56"/>
      <c r="R29" s="56"/>
      <c r="S29" s="58"/>
      <c r="T29" s="56"/>
      <c r="U29" s="56"/>
    </row>
    <row r="30" spans="1:21">
      <c r="A30" s="87" t="s">
        <v>77</v>
      </c>
      <c r="B30" s="39"/>
      <c r="C30" s="64"/>
      <c r="D30" s="72">
        <v>50368</v>
      </c>
      <c r="E30" s="70"/>
      <c r="G30" s="5"/>
      <c r="H30" s="6"/>
      <c r="I30" s="74">
        <f>SUM(I28:I29)</f>
        <v>219156</v>
      </c>
      <c r="J30" s="78"/>
      <c r="K30" s="56"/>
      <c r="L30" s="56"/>
      <c r="M30" s="56"/>
      <c r="N30" s="56"/>
      <c r="O30" s="56"/>
      <c r="P30" s="75"/>
      <c r="Q30" s="56"/>
      <c r="R30" s="56"/>
      <c r="S30" s="58"/>
      <c r="T30" s="56"/>
      <c r="U30" s="56"/>
    </row>
    <row r="31" spans="1:21" ht="15.75">
      <c r="A31" s="87"/>
      <c r="B31" s="67" t="s">
        <v>78</v>
      </c>
      <c r="C31" s="68">
        <v>45416</v>
      </c>
      <c r="D31" s="60"/>
      <c r="E31" s="70">
        <f>C31/C$38</f>
        <v>8.6657549840589102E-3</v>
      </c>
      <c r="G31" s="5"/>
      <c r="H31" s="39"/>
      <c r="I31" s="64"/>
      <c r="J31" s="74"/>
      <c r="K31" s="56"/>
      <c r="L31" s="57"/>
      <c r="M31" s="169"/>
      <c r="N31" s="169"/>
      <c r="O31" s="56"/>
      <c r="P31" s="75"/>
      <c r="Q31" s="56"/>
      <c r="R31" s="56"/>
      <c r="S31" s="58"/>
      <c r="T31" s="56"/>
      <c r="U31" s="56"/>
    </row>
    <row r="32" spans="1:21" ht="15.75">
      <c r="A32" s="87"/>
      <c r="B32" s="6"/>
      <c r="C32" s="74"/>
      <c r="D32" s="60"/>
      <c r="E32" s="70"/>
      <c r="G32" s="5" t="s">
        <v>97</v>
      </c>
      <c r="H32" s="6"/>
      <c r="I32" s="74"/>
      <c r="J32" s="68">
        <v>68469</v>
      </c>
      <c r="K32" s="56"/>
      <c r="L32" s="57"/>
      <c r="M32" s="56"/>
      <c r="N32" s="56"/>
      <c r="O32" s="56"/>
      <c r="P32" s="56"/>
      <c r="Q32" s="56"/>
      <c r="R32" s="56"/>
      <c r="S32" s="58"/>
      <c r="T32" s="56"/>
      <c r="U32" s="56"/>
    </row>
    <row r="33" spans="1:21" ht="15.75">
      <c r="A33" s="87" t="s">
        <v>81</v>
      </c>
      <c r="B33" s="39"/>
      <c r="C33" s="64"/>
      <c r="D33" s="72">
        <v>38194</v>
      </c>
      <c r="E33" s="70"/>
      <c r="G33" s="5"/>
      <c r="H33" s="41" t="s">
        <v>98</v>
      </c>
      <c r="I33" s="68">
        <v>68133</v>
      </c>
      <c r="J33" s="60"/>
      <c r="K33" s="70">
        <f>I33/I$38</f>
        <v>1.2545998126193225E-2</v>
      </c>
      <c r="L33" s="57"/>
      <c r="M33" s="56"/>
      <c r="N33" s="56"/>
      <c r="O33" s="56"/>
      <c r="P33" s="75"/>
      <c r="Q33" s="56"/>
      <c r="R33" s="56"/>
      <c r="S33" s="58"/>
      <c r="T33" s="56"/>
      <c r="U33" s="56"/>
    </row>
    <row r="34" spans="1:21" ht="15.75">
      <c r="A34" s="87"/>
      <c r="B34" s="67" t="s">
        <v>82</v>
      </c>
      <c r="C34" s="68">
        <v>35716</v>
      </c>
      <c r="D34" s="6"/>
      <c r="E34" s="70">
        <f>C34/C$38</f>
        <v>6.8149133567607907E-3</v>
      </c>
      <c r="G34" s="98"/>
      <c r="H34" s="57"/>
      <c r="I34" s="57"/>
      <c r="J34" s="57"/>
      <c r="K34" s="57"/>
      <c r="L34" s="56"/>
      <c r="M34" s="168"/>
      <c r="N34" s="168"/>
      <c r="O34" s="56"/>
      <c r="P34" s="56"/>
      <c r="Q34" s="56"/>
      <c r="R34" s="56"/>
      <c r="S34" s="58"/>
      <c r="T34" s="56"/>
      <c r="U34" s="56"/>
    </row>
    <row r="35" spans="1:21" ht="15.75">
      <c r="A35" s="39"/>
      <c r="B35" s="6"/>
      <c r="C35" s="74"/>
      <c r="D35" s="6"/>
      <c r="E35" s="70"/>
      <c r="G35" s="98"/>
      <c r="H35" s="57"/>
      <c r="I35" s="57"/>
      <c r="J35" s="57"/>
      <c r="K35" s="57"/>
      <c r="L35" s="57"/>
      <c r="M35" s="168"/>
      <c r="N35" s="168"/>
      <c r="O35" s="56"/>
      <c r="P35" s="56"/>
      <c r="Q35" s="56"/>
      <c r="R35" s="56"/>
      <c r="S35" s="58"/>
      <c r="T35" s="56"/>
      <c r="U35" s="56"/>
    </row>
    <row r="36" spans="1:21" ht="15.75">
      <c r="A36" s="39" t="s">
        <v>83</v>
      </c>
      <c r="B36" s="39"/>
      <c r="C36" s="64"/>
      <c r="D36" s="72">
        <v>15794</v>
      </c>
      <c r="E36" s="70"/>
      <c r="G36" s="98"/>
      <c r="H36" s="57"/>
      <c r="I36" s="57"/>
      <c r="J36" s="57"/>
      <c r="K36" s="57"/>
      <c r="L36" s="57"/>
    </row>
    <row r="37" spans="1:21" ht="15.75">
      <c r="A37" s="89"/>
      <c r="B37" s="67" t="s">
        <v>71</v>
      </c>
      <c r="C37" s="68">
        <v>13791</v>
      </c>
      <c r="D37" s="4"/>
      <c r="E37" s="70">
        <f>C37/C$38</f>
        <v>2.6314388538214825E-3</v>
      </c>
      <c r="G37" s="98"/>
      <c r="H37" s="57"/>
      <c r="I37" s="57"/>
      <c r="J37" s="57"/>
      <c r="K37" s="57"/>
      <c r="L37" s="57"/>
    </row>
    <row r="38" spans="1:21" ht="15.75">
      <c r="A38" s="90" t="s">
        <v>101</v>
      </c>
      <c r="B38" s="4"/>
      <c r="C38" s="69">
        <f>C37+C34+C31+C28+C25+C22+C13</f>
        <v>5240859</v>
      </c>
      <c r="D38" s="69">
        <f>D36+D33+D30+D27+D24+D14+D5</f>
        <v>5614484</v>
      </c>
      <c r="E38" s="6"/>
      <c r="G38" s="57"/>
      <c r="H38" s="57"/>
      <c r="I38" s="69">
        <f>I33+J27+J24+I22+I13</f>
        <v>5430656</v>
      </c>
      <c r="J38" s="57"/>
      <c r="K38" s="57"/>
      <c r="L38" s="56"/>
    </row>
    <row r="39" spans="1:21" ht="15.75">
      <c r="G39" s="4"/>
      <c r="H39" s="4"/>
      <c r="J39" s="36"/>
      <c r="K39" s="6"/>
      <c r="L39" s="57"/>
    </row>
    <row r="40" spans="1:21" ht="31.5" customHeight="1">
      <c r="A40" s="89"/>
      <c r="B40" s="4"/>
      <c r="C40" s="4"/>
      <c r="D40" s="4"/>
      <c r="E40" s="4"/>
      <c r="G40" s="57"/>
      <c r="H40" s="167"/>
      <c r="I40" s="167"/>
      <c r="J40" s="57"/>
      <c r="K40" s="59"/>
      <c r="L40" s="57"/>
    </row>
    <row r="41" spans="1:21" ht="15.75">
      <c r="A41" s="89"/>
      <c r="B41" s="4"/>
      <c r="C41" s="4"/>
      <c r="D41" s="4"/>
      <c r="E41" s="4"/>
      <c r="G41" s="167"/>
      <c r="H41" s="167"/>
      <c r="I41" s="167"/>
      <c r="J41" s="56"/>
      <c r="K41" s="56"/>
      <c r="L41" s="56"/>
    </row>
    <row r="42" spans="1:21" ht="31.5" customHeight="1">
      <c r="G42" s="56"/>
      <c r="H42" s="167"/>
      <c r="I42" s="167"/>
      <c r="J42" s="57"/>
      <c r="K42" s="59"/>
      <c r="L42" s="57"/>
    </row>
    <row r="43" spans="1:21" ht="15.75" customHeight="1">
      <c r="G43" s="57"/>
      <c r="H43" s="167"/>
      <c r="I43" s="167"/>
      <c r="J43" s="57"/>
      <c r="K43" s="59"/>
      <c r="L43" s="57"/>
    </row>
  </sheetData>
  <mergeCells count="13">
    <mergeCell ref="G3:K3"/>
    <mergeCell ref="A23:D23"/>
    <mergeCell ref="H40:I40"/>
    <mergeCell ref="G41:I41"/>
    <mergeCell ref="A3:E3"/>
    <mergeCell ref="H42:I42"/>
    <mergeCell ref="H43:I43"/>
    <mergeCell ref="M5:N5"/>
    <mergeCell ref="M14:N14"/>
    <mergeCell ref="M24:N24"/>
    <mergeCell ref="M31:N31"/>
    <mergeCell ref="M34:N34"/>
    <mergeCell ref="M35:N3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0"/>
  <sheetViews>
    <sheetView tabSelected="1" workbookViewId="0">
      <selection activeCell="H20" sqref="H20"/>
    </sheetView>
  </sheetViews>
  <sheetFormatPr defaultRowHeight="15"/>
  <cols>
    <col min="1" max="1" width="32.28515625" bestFit="1" customWidth="1"/>
    <col min="2" max="2" width="9" bestFit="1" customWidth="1"/>
    <col min="3" max="3" width="7.7109375" bestFit="1" customWidth="1"/>
    <col min="4" max="4" width="6" customWidth="1"/>
    <col min="5" max="5" width="19.85546875" bestFit="1" customWidth="1"/>
    <col min="8" max="8" width="14.28515625" customWidth="1"/>
    <col min="9" max="9" width="7.28515625" customWidth="1"/>
    <col min="10" max="10" width="25.7109375" bestFit="1" customWidth="1"/>
    <col min="13" max="13" width="13.28515625" customWidth="1"/>
  </cols>
  <sheetData>
    <row r="1" spans="1:15">
      <c r="A1" s="67" t="s">
        <v>18</v>
      </c>
      <c r="B1" s="67">
        <v>35703</v>
      </c>
      <c r="C1" s="67"/>
      <c r="D1" s="4"/>
      <c r="E1" s="67" t="s">
        <v>18</v>
      </c>
      <c r="F1" s="67">
        <v>34865</v>
      </c>
      <c r="G1" s="67"/>
      <c r="H1" s="67"/>
      <c r="I1" s="4"/>
      <c r="J1" s="67" t="s">
        <v>18</v>
      </c>
      <c r="K1" s="67">
        <v>34951</v>
      </c>
      <c r="L1" s="67"/>
      <c r="M1" s="163"/>
    </row>
    <row r="2" spans="1:15">
      <c r="A2" s="67" t="s">
        <v>17</v>
      </c>
      <c r="B2" s="67">
        <v>26767</v>
      </c>
      <c r="C2" s="188">
        <f>B2/B1</f>
        <v>0.74971290927933232</v>
      </c>
      <c r="D2" s="4"/>
      <c r="E2" s="67" t="s">
        <v>17</v>
      </c>
      <c r="F2" s="67">
        <v>21027</v>
      </c>
      <c r="G2" s="189">
        <f>F2/F1</f>
        <v>0.60309766241216123</v>
      </c>
      <c r="H2" s="67"/>
      <c r="I2" s="4"/>
      <c r="J2" s="67" t="s">
        <v>17</v>
      </c>
      <c r="K2" s="67">
        <v>19595</v>
      </c>
      <c r="L2" s="189">
        <f>K2/K1</f>
        <v>0.56064204171554466</v>
      </c>
      <c r="M2" s="163"/>
    </row>
    <row r="3" spans="1:15">
      <c r="A3" s="174" t="s">
        <v>133</v>
      </c>
      <c r="B3" s="174"/>
      <c r="C3" s="174"/>
      <c r="D3" s="174"/>
      <c r="E3" s="174" t="s">
        <v>116</v>
      </c>
      <c r="F3" s="174"/>
      <c r="G3" s="174"/>
      <c r="H3" s="174"/>
      <c r="I3" s="4"/>
      <c r="J3" s="191" t="s">
        <v>134</v>
      </c>
      <c r="K3" s="191"/>
      <c r="L3" s="191"/>
      <c r="M3" s="191"/>
      <c r="N3" s="190"/>
      <c r="O3" s="190"/>
    </row>
    <row r="4" spans="1:15" ht="25.5">
      <c r="A4" s="41" t="s">
        <v>16</v>
      </c>
      <c r="B4" s="42" t="s">
        <v>55</v>
      </c>
      <c r="C4" s="43" t="s">
        <v>56</v>
      </c>
      <c r="D4" s="50"/>
      <c r="E4" s="42" t="s">
        <v>16</v>
      </c>
      <c r="F4" s="42" t="s">
        <v>55</v>
      </c>
      <c r="G4" s="53" t="s">
        <v>56</v>
      </c>
      <c r="H4" s="42" t="s">
        <v>156</v>
      </c>
      <c r="J4" s="42" t="s">
        <v>16</v>
      </c>
      <c r="K4" s="42" t="s">
        <v>55</v>
      </c>
      <c r="L4" s="53" t="s">
        <v>56</v>
      </c>
      <c r="M4" s="42" t="s">
        <v>157</v>
      </c>
    </row>
    <row r="5" spans="1:15">
      <c r="A5" s="67" t="s">
        <v>20</v>
      </c>
      <c r="B5" s="67">
        <v>2884</v>
      </c>
      <c r="C5" s="70">
        <f>B5/B$20</f>
        <v>0.11288996751086233</v>
      </c>
      <c r="D5" s="50"/>
      <c r="E5" s="67" t="s">
        <v>50</v>
      </c>
      <c r="F5" s="67">
        <v>1623</v>
      </c>
      <c r="G5" s="185">
        <f>F5/F$20</f>
        <v>7.9722959033303856E-2</v>
      </c>
      <c r="H5" s="67">
        <f>F5-B5</f>
        <v>-1261</v>
      </c>
      <c r="J5" s="67" t="s">
        <v>137</v>
      </c>
      <c r="K5" s="67">
        <v>7134</v>
      </c>
      <c r="L5" s="185">
        <f>K5/K$24</f>
        <v>0.37210515334863342</v>
      </c>
      <c r="M5" s="67">
        <f>K5-F5</f>
        <v>5511</v>
      </c>
    </row>
    <row r="6" spans="1:15">
      <c r="A6" s="67" t="s">
        <v>117</v>
      </c>
      <c r="B6" s="67">
        <v>10410</v>
      </c>
      <c r="C6" s="70">
        <f t="shared" ref="C6:C11" si="0">B6/B$20</f>
        <v>0.40748424472540806</v>
      </c>
      <c r="D6" s="50"/>
      <c r="E6" s="67" t="s">
        <v>23</v>
      </c>
      <c r="F6" s="67">
        <v>3708</v>
      </c>
      <c r="G6" s="185">
        <f>F6/F$20</f>
        <v>0.18213969938107868</v>
      </c>
      <c r="H6" s="67">
        <f>F6-B6</f>
        <v>-6702</v>
      </c>
      <c r="J6" s="67" t="s">
        <v>23</v>
      </c>
      <c r="K6" s="67">
        <v>1859</v>
      </c>
      <c r="L6" s="185">
        <f t="shared" ref="L6:L23" si="1">K6/K$24</f>
        <v>9.696432297099937E-2</v>
      </c>
      <c r="M6" s="67">
        <f>K6-F6</f>
        <v>-1849</v>
      </c>
    </row>
    <row r="7" spans="1:15">
      <c r="A7" s="67" t="s">
        <v>120</v>
      </c>
      <c r="B7" s="67">
        <v>1050</v>
      </c>
      <c r="C7" s="70">
        <f t="shared" si="0"/>
        <v>4.1100716326770266E-2</v>
      </c>
      <c r="D7" s="50"/>
      <c r="E7" s="67" t="s">
        <v>148</v>
      </c>
      <c r="F7" s="67">
        <v>576</v>
      </c>
      <c r="G7" s="185">
        <f>F7/F$20</f>
        <v>2.8293545534924844E-2</v>
      </c>
      <c r="H7" s="67">
        <f>F7-B7</f>
        <v>-474</v>
      </c>
      <c r="J7" s="67" t="s">
        <v>138</v>
      </c>
      <c r="K7" s="67">
        <v>55</v>
      </c>
      <c r="L7" s="185">
        <f t="shared" si="1"/>
        <v>2.8687669518047154E-3</v>
      </c>
      <c r="M7" s="67"/>
    </row>
    <row r="8" spans="1:15">
      <c r="A8" s="67" t="s">
        <v>121</v>
      </c>
      <c r="B8" s="67">
        <v>116</v>
      </c>
      <c r="C8" s="70">
        <f t="shared" si="0"/>
        <v>4.5406505656241441E-3</v>
      </c>
      <c r="D8" s="50"/>
      <c r="E8" s="186"/>
      <c r="F8" s="67"/>
      <c r="G8" s="185"/>
      <c r="H8" s="67"/>
      <c r="J8" s="67" t="s">
        <v>158</v>
      </c>
      <c r="K8" s="67">
        <v>34</v>
      </c>
      <c r="L8" s="185">
        <f t="shared" si="1"/>
        <v>1.7734195702065513E-3</v>
      </c>
      <c r="M8" s="67"/>
    </row>
    <row r="9" spans="1:15">
      <c r="A9" s="67" t="s">
        <v>126</v>
      </c>
      <c r="B9" s="67">
        <v>126</v>
      </c>
      <c r="C9" s="70">
        <f t="shared" si="0"/>
        <v>4.9320859592124318E-3</v>
      </c>
      <c r="D9" s="50"/>
      <c r="E9" s="67" t="s">
        <v>19</v>
      </c>
      <c r="F9" s="67">
        <v>543</v>
      </c>
      <c r="G9" s="185">
        <f t="shared" ref="G9" si="2">F9/F$20</f>
        <v>2.6672561155319775E-2</v>
      </c>
      <c r="H9" s="67">
        <f>F9-B9</f>
        <v>417</v>
      </c>
      <c r="J9" s="67" t="s">
        <v>121</v>
      </c>
      <c r="K9" s="67">
        <v>19</v>
      </c>
      <c r="L9" s="185">
        <f t="shared" si="1"/>
        <v>9.9102858335071986E-4</v>
      </c>
      <c r="M9" s="67"/>
    </row>
    <row r="10" spans="1:15">
      <c r="A10" s="160" t="s">
        <v>135</v>
      </c>
      <c r="B10" s="160">
        <f>SUM(B5:B9)</f>
        <v>14586</v>
      </c>
      <c r="C10" s="70"/>
      <c r="D10" s="50"/>
      <c r="E10" s="160" t="s">
        <v>149</v>
      </c>
      <c r="F10" s="160">
        <f>SUM(F5:F9)</f>
        <v>6450</v>
      </c>
      <c r="G10" s="185"/>
      <c r="H10" s="160"/>
      <c r="J10" s="67" t="s">
        <v>19</v>
      </c>
      <c r="K10" s="67">
        <v>1006</v>
      </c>
      <c r="L10" s="185">
        <f t="shared" si="1"/>
        <v>5.2472355518464429E-2</v>
      </c>
      <c r="M10" s="67">
        <f>K10-F9</f>
        <v>463</v>
      </c>
    </row>
    <row r="11" spans="1:15">
      <c r="A11" s="67" t="s">
        <v>119</v>
      </c>
      <c r="B11" s="67">
        <v>685</v>
      </c>
      <c r="C11" s="70">
        <f t="shared" si="0"/>
        <v>2.6813324460797747E-2</v>
      </c>
      <c r="D11" s="50"/>
      <c r="H11" s="67"/>
      <c r="J11" s="67" t="s">
        <v>139</v>
      </c>
      <c r="K11" s="67">
        <v>47</v>
      </c>
      <c r="L11" s="185">
        <f t="shared" si="1"/>
        <v>2.4514917588149385E-3</v>
      </c>
      <c r="M11" s="67"/>
    </row>
    <row r="12" spans="1:15">
      <c r="A12" s="67"/>
      <c r="B12" s="67"/>
      <c r="C12" s="70"/>
      <c r="D12" s="50"/>
      <c r="E12" s="67" t="s">
        <v>150</v>
      </c>
      <c r="F12" s="67">
        <v>114</v>
      </c>
      <c r="G12" s="185">
        <f>F12/F$20</f>
        <v>5.5997642204538758E-3</v>
      </c>
      <c r="H12" s="67">
        <f>F12-B11</f>
        <v>-571</v>
      </c>
      <c r="J12" s="67" t="s">
        <v>135</v>
      </c>
      <c r="K12" s="160">
        <f>SUM(K5:K11)</f>
        <v>10154</v>
      </c>
      <c r="L12" s="185"/>
      <c r="M12" s="67"/>
    </row>
    <row r="13" spans="1:15">
      <c r="A13" s="67" t="s">
        <v>118</v>
      </c>
      <c r="B13" s="67">
        <v>166</v>
      </c>
      <c r="C13" s="70">
        <f t="shared" ref="C13:C17" si="3">B13/B$20</f>
        <v>6.4978275335655852E-3</v>
      </c>
      <c r="D13" s="50"/>
      <c r="E13" s="41" t="s">
        <v>151</v>
      </c>
      <c r="F13" s="41">
        <v>194</v>
      </c>
      <c r="G13" s="185">
        <f>F13/F$20</f>
        <v>9.5294233225267713E-3</v>
      </c>
      <c r="H13" s="67"/>
      <c r="J13" s="67" t="s">
        <v>146</v>
      </c>
      <c r="K13" s="67">
        <v>631</v>
      </c>
      <c r="L13" s="185">
        <f t="shared" si="1"/>
        <v>3.2912580847068641E-2</v>
      </c>
      <c r="M13" s="67">
        <f>K13-F12</f>
        <v>517</v>
      </c>
    </row>
    <row r="14" spans="1:15">
      <c r="A14" s="41" t="s">
        <v>122</v>
      </c>
      <c r="B14" s="41">
        <v>1035</v>
      </c>
      <c r="C14" s="70">
        <f t="shared" si="3"/>
        <v>4.0513563236387835E-2</v>
      </c>
      <c r="D14" s="50"/>
      <c r="E14" s="41" t="s">
        <v>152</v>
      </c>
      <c r="F14" s="41">
        <v>107</v>
      </c>
      <c r="G14" s="185">
        <f>F14/F$20</f>
        <v>5.2559190490224974E-3</v>
      </c>
      <c r="H14" s="41">
        <f>F14-B15</f>
        <v>-1971</v>
      </c>
      <c r="J14" s="67" t="s">
        <v>145</v>
      </c>
      <c r="K14" s="67">
        <v>418</v>
      </c>
      <c r="L14" s="185">
        <f t="shared" si="1"/>
        <v>2.1802628833715837E-2</v>
      </c>
      <c r="M14" s="67">
        <f>K14-F15</f>
        <v>-457</v>
      </c>
    </row>
    <row r="15" spans="1:15">
      <c r="A15" s="41" t="s">
        <v>123</v>
      </c>
      <c r="B15" s="41">
        <v>2078</v>
      </c>
      <c r="C15" s="70">
        <f t="shared" si="3"/>
        <v>8.1340274787646299E-2</v>
      </c>
      <c r="D15" s="50"/>
      <c r="E15" s="41" t="s">
        <v>153</v>
      </c>
      <c r="F15" s="41">
        <v>875</v>
      </c>
      <c r="G15" s="185">
        <f>F15/F$20</f>
        <v>4.2980646428922291E-2</v>
      </c>
      <c r="H15" s="41">
        <f>F15-B16</f>
        <v>-5</v>
      </c>
      <c r="J15" s="67" t="s">
        <v>143</v>
      </c>
      <c r="K15" s="67">
        <v>400</v>
      </c>
      <c r="L15" s="185">
        <f t="shared" si="1"/>
        <v>2.0863759649488837E-2</v>
      </c>
      <c r="M15" s="67">
        <f>K15-F13</f>
        <v>206</v>
      </c>
    </row>
    <row r="16" spans="1:15">
      <c r="A16" s="41" t="s">
        <v>124</v>
      </c>
      <c r="B16" s="41">
        <v>880</v>
      </c>
      <c r="C16" s="70">
        <f t="shared" si="3"/>
        <v>3.4446314635769366E-2</v>
      </c>
      <c r="D16" s="50"/>
      <c r="E16" s="183" t="s">
        <v>125</v>
      </c>
      <c r="F16" s="163">
        <v>8455</v>
      </c>
      <c r="G16" s="185">
        <f>F16/F$20</f>
        <v>0.41531584635032909</v>
      </c>
      <c r="H16" s="41">
        <f>F16-B17</f>
        <v>2635</v>
      </c>
      <c r="J16" s="161" t="s">
        <v>147</v>
      </c>
      <c r="K16" s="161">
        <v>166</v>
      </c>
      <c r="L16" s="185">
        <f t="shared" si="1"/>
        <v>8.658460254537868E-3</v>
      </c>
      <c r="M16" s="161"/>
    </row>
    <row r="17" spans="1:13">
      <c r="A17" s="41" t="s">
        <v>125</v>
      </c>
      <c r="B17" s="41">
        <v>5820</v>
      </c>
      <c r="C17" s="70">
        <f t="shared" si="3"/>
        <v>0.22781539906838377</v>
      </c>
      <c r="D17" s="50"/>
      <c r="E17" s="184" t="s">
        <v>154</v>
      </c>
      <c r="F17" s="164">
        <f>SUM(F13:F16)</f>
        <v>9631</v>
      </c>
      <c r="G17" s="185"/>
      <c r="H17" s="164"/>
      <c r="J17" s="162" t="s">
        <v>125</v>
      </c>
      <c r="K17" s="162">
        <v>4374</v>
      </c>
      <c r="L17" s="185">
        <f t="shared" si="1"/>
        <v>0.22814521176716043</v>
      </c>
      <c r="M17" s="162">
        <f>K17-F16</f>
        <v>-4081</v>
      </c>
    </row>
    <row r="18" spans="1:13">
      <c r="A18" s="166" t="s">
        <v>136</v>
      </c>
      <c r="B18" s="164">
        <f>SUM(B13:B17)</f>
        <v>9979</v>
      </c>
      <c r="C18" s="70"/>
      <c r="D18" s="50"/>
      <c r="E18" s="67" t="s">
        <v>144</v>
      </c>
      <c r="F18" s="67">
        <v>4127</v>
      </c>
      <c r="G18" s="185">
        <f t="shared" ref="G18:G19" si="4">F18/F$20</f>
        <v>0.20272128892818547</v>
      </c>
      <c r="H18" s="67"/>
      <c r="I18" s="4"/>
      <c r="J18" s="165" t="s">
        <v>136</v>
      </c>
      <c r="K18" s="165">
        <f>SUM(K14:K17)</f>
        <v>5358</v>
      </c>
      <c r="L18" s="185"/>
      <c r="M18" s="162"/>
    </row>
    <row r="19" spans="1:13">
      <c r="A19" s="67" t="s">
        <v>127</v>
      </c>
      <c r="B19" s="67">
        <f>207+29+24+37</f>
        <v>297</v>
      </c>
      <c r="C19" s="67"/>
      <c r="D19" s="4"/>
      <c r="E19" s="67" t="s">
        <v>155</v>
      </c>
      <c r="F19" s="163">
        <v>36</v>
      </c>
      <c r="G19" s="185">
        <f t="shared" si="4"/>
        <v>1.7683465959328027E-3</v>
      </c>
      <c r="H19" s="163"/>
      <c r="I19" s="4"/>
      <c r="J19" s="187"/>
      <c r="K19" s="187"/>
      <c r="L19" s="185"/>
      <c r="M19" s="162"/>
    </row>
    <row r="20" spans="1:13">
      <c r="A20" s="4"/>
      <c r="B20" s="36">
        <f>B10+B11+B18+B19</f>
        <v>25547</v>
      </c>
      <c r="C20" s="4"/>
      <c r="F20">
        <f>F10+F12+F17+F18+F19</f>
        <v>20358</v>
      </c>
      <c r="J20" s="162" t="s">
        <v>144</v>
      </c>
      <c r="K20" s="162">
        <v>2765</v>
      </c>
      <c r="L20" s="185">
        <f t="shared" si="1"/>
        <v>0.14422073857709158</v>
      </c>
      <c r="M20" s="162">
        <f>K20-F18</f>
        <v>-1362</v>
      </c>
    </row>
    <row r="21" spans="1:13">
      <c r="J21" s="67" t="s">
        <v>140</v>
      </c>
      <c r="K21" s="67">
        <v>47</v>
      </c>
      <c r="L21" s="185">
        <f t="shared" si="1"/>
        <v>2.4514917588149385E-3</v>
      </c>
      <c r="M21" s="67"/>
    </row>
    <row r="22" spans="1:13">
      <c r="A22" s="159" t="s">
        <v>128</v>
      </c>
      <c r="B22">
        <v>25547</v>
      </c>
      <c r="E22" s="159" t="s">
        <v>128</v>
      </c>
      <c r="F22">
        <v>20358</v>
      </c>
      <c r="J22" s="67" t="s">
        <v>141</v>
      </c>
      <c r="K22" s="67">
        <v>21</v>
      </c>
      <c r="L22" s="185">
        <f t="shared" si="1"/>
        <v>1.0953473815981641E-3</v>
      </c>
      <c r="M22" s="67"/>
    </row>
    <row r="23" spans="1:13">
      <c r="A23" s="159" t="s">
        <v>129</v>
      </c>
      <c r="B23">
        <v>526</v>
      </c>
      <c r="E23" s="159" t="s">
        <v>129</v>
      </c>
      <c r="F23">
        <v>93</v>
      </c>
      <c r="J23" s="67" t="s">
        <v>142</v>
      </c>
      <c r="K23" s="67">
        <v>196</v>
      </c>
      <c r="L23" s="185">
        <f t="shared" si="1"/>
        <v>1.0223242228249531E-2</v>
      </c>
      <c r="M23" s="67"/>
    </row>
    <row r="24" spans="1:13">
      <c r="A24" s="159" t="s">
        <v>130</v>
      </c>
      <c r="B24">
        <v>688</v>
      </c>
      <c r="E24" s="159" t="s">
        <v>130</v>
      </c>
      <c r="F24">
        <v>536</v>
      </c>
      <c r="K24">
        <f>K23+K22+K21+K20+K18+K12+K13</f>
        <v>19172</v>
      </c>
    </row>
    <row r="25" spans="1:13">
      <c r="A25" s="159" t="s">
        <v>131</v>
      </c>
      <c r="B25">
        <v>6</v>
      </c>
      <c r="E25" s="159" t="s">
        <v>131</v>
      </c>
      <c r="F25">
        <v>21</v>
      </c>
    </row>
    <row r="26" spans="1:13">
      <c r="A26" s="159" t="s">
        <v>132</v>
      </c>
      <c r="B26">
        <f>SUM(B23:B25)</f>
        <v>1220</v>
      </c>
      <c r="E26" s="159" t="s">
        <v>132</v>
      </c>
      <c r="F26">
        <f>SUM(F23:F25)</f>
        <v>650</v>
      </c>
      <c r="J26" s="159" t="s">
        <v>128</v>
      </c>
      <c r="K26">
        <v>19172</v>
      </c>
    </row>
    <row r="27" spans="1:13">
      <c r="J27" s="159" t="s">
        <v>129</v>
      </c>
      <c r="K27">
        <v>85</v>
      </c>
    </row>
    <row r="28" spans="1:13">
      <c r="J28" s="159" t="s">
        <v>130</v>
      </c>
      <c r="K28">
        <v>334</v>
      </c>
    </row>
    <row r="29" spans="1:13">
      <c r="J29" s="159" t="s">
        <v>131</v>
      </c>
      <c r="K29">
        <v>21</v>
      </c>
    </row>
    <row r="30" spans="1:13">
      <c r="J30" s="159" t="s">
        <v>132</v>
      </c>
      <c r="K30">
        <v>431</v>
      </c>
    </row>
  </sheetData>
  <mergeCells count="3">
    <mergeCell ref="A3:D3"/>
    <mergeCell ref="E3:H3"/>
    <mergeCell ref="J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topLeftCell="A16" workbookViewId="0">
      <selection activeCell="N33" sqref="N33"/>
    </sheetView>
  </sheetViews>
  <sheetFormatPr defaultRowHeight="15"/>
  <cols>
    <col min="2" max="2" width="26.28515625" bestFit="1" customWidth="1"/>
    <col min="3" max="3" width="9" bestFit="1" customWidth="1"/>
    <col min="4" max="4" width="10.42578125" bestFit="1" customWidth="1"/>
    <col min="5" max="5" width="8" bestFit="1" customWidth="1"/>
    <col min="6" max="6" width="10" bestFit="1" customWidth="1"/>
    <col min="7" max="7" width="10.42578125" customWidth="1"/>
    <col min="8" max="8" width="24.85546875" customWidth="1"/>
    <col min="9" max="9" width="9" bestFit="1" customWidth="1"/>
    <col min="10" max="10" width="10.42578125" bestFit="1" customWidth="1"/>
    <col min="11" max="11" width="8" bestFit="1" customWidth="1"/>
  </cols>
  <sheetData>
    <row r="1" spans="1:11">
      <c r="A1" s="106" t="s">
        <v>104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>
      <c r="A2" s="109" t="s">
        <v>105</v>
      </c>
      <c r="B2" s="110"/>
      <c r="C2" s="110"/>
      <c r="D2" s="110"/>
      <c r="E2" s="110"/>
      <c r="F2" s="110"/>
      <c r="G2" s="110" t="s">
        <v>106</v>
      </c>
      <c r="H2" s="110"/>
      <c r="I2" s="175" t="s">
        <v>107</v>
      </c>
      <c r="J2" s="175"/>
      <c r="K2" s="176"/>
    </row>
    <row r="3" spans="1:11">
      <c r="A3" s="86" t="s">
        <v>18</v>
      </c>
      <c r="B3" s="2">
        <v>35368</v>
      </c>
      <c r="C3" s="3"/>
      <c r="D3" s="6"/>
      <c r="E3" s="6"/>
      <c r="F3" s="61"/>
      <c r="G3" s="1" t="s">
        <v>18</v>
      </c>
      <c r="H3" s="2">
        <v>35239</v>
      </c>
      <c r="I3" s="3"/>
      <c r="J3" s="6"/>
      <c r="K3" s="27"/>
    </row>
    <row r="4" spans="1:11">
      <c r="A4" s="87" t="s">
        <v>17</v>
      </c>
      <c r="B4" s="6">
        <v>25219</v>
      </c>
      <c r="C4" s="54">
        <f>B4/B3</f>
        <v>0.71304569102013116</v>
      </c>
      <c r="D4" s="6"/>
      <c r="E4" s="111"/>
      <c r="F4" s="61"/>
      <c r="G4" s="5" t="s">
        <v>17</v>
      </c>
      <c r="H4" s="6">
        <v>26432</v>
      </c>
      <c r="I4" s="54">
        <f>H4/H3</f>
        <v>0.7500780385368484</v>
      </c>
      <c r="J4" s="6"/>
      <c r="K4" s="112"/>
    </row>
    <row r="5" spans="1:11" ht="15.75" customHeight="1">
      <c r="A5" s="179" t="s">
        <v>59</v>
      </c>
      <c r="B5" s="180"/>
      <c r="C5" s="180"/>
      <c r="D5" s="180"/>
      <c r="E5" s="180"/>
      <c r="F5" s="61"/>
      <c r="G5" s="181" t="s">
        <v>88</v>
      </c>
      <c r="H5" s="181"/>
      <c r="I5" s="181"/>
      <c r="J5" s="181"/>
      <c r="K5" s="182"/>
    </row>
    <row r="6" spans="1:11" ht="15.75" customHeight="1">
      <c r="A6" s="42" t="s">
        <v>0</v>
      </c>
      <c r="B6" s="42" t="s">
        <v>16</v>
      </c>
      <c r="C6" s="42" t="s">
        <v>55</v>
      </c>
      <c r="D6" s="42" t="s">
        <v>103</v>
      </c>
      <c r="E6" s="43" t="s">
        <v>56</v>
      </c>
      <c r="F6" s="79" t="s">
        <v>48</v>
      </c>
      <c r="G6" s="41" t="s">
        <v>0</v>
      </c>
      <c r="H6" s="42" t="s">
        <v>16</v>
      </c>
      <c r="I6" s="42" t="s">
        <v>55</v>
      </c>
      <c r="J6" s="42" t="s">
        <v>103</v>
      </c>
      <c r="K6" s="43" t="s">
        <v>56</v>
      </c>
    </row>
    <row r="7" spans="1:11">
      <c r="A7" s="66" t="s">
        <v>60</v>
      </c>
      <c r="B7" s="66" t="s">
        <v>61</v>
      </c>
      <c r="C7" s="67"/>
      <c r="D7" s="92">
        <v>11027</v>
      </c>
      <c r="E7" s="81"/>
      <c r="F7" s="113">
        <f>D7-J7</f>
        <v>1654</v>
      </c>
      <c r="G7" s="67" t="s">
        <v>89</v>
      </c>
      <c r="H7" s="66" t="s">
        <v>61</v>
      </c>
      <c r="I7" s="67"/>
      <c r="J7" s="71">
        <v>9373</v>
      </c>
      <c r="K7" s="81"/>
    </row>
    <row r="8" spans="1:11">
      <c r="A8" s="87"/>
      <c r="B8" s="66" t="s">
        <v>50</v>
      </c>
      <c r="C8" s="80">
        <v>5316</v>
      </c>
      <c r="D8" s="6"/>
      <c r="E8" s="81">
        <f t="shared" ref="E8:E14" si="0">C8/C$40</f>
        <v>0.2291873248544945</v>
      </c>
      <c r="F8" s="113">
        <f>C8-I8</f>
        <v>3882</v>
      </c>
      <c r="G8" s="77"/>
      <c r="H8" s="66" t="s">
        <v>50</v>
      </c>
      <c r="I8" s="80">
        <v>1434</v>
      </c>
      <c r="J8" s="6"/>
      <c r="K8" s="81">
        <f>I8/I$35</f>
        <v>5.920237800346792E-2</v>
      </c>
    </row>
    <row r="9" spans="1:11">
      <c r="A9" s="87"/>
      <c r="B9" s="66" t="s">
        <v>23</v>
      </c>
      <c r="C9" s="80">
        <v>3857</v>
      </c>
      <c r="D9" s="6"/>
      <c r="E9" s="81">
        <f t="shared" si="0"/>
        <v>0.16628583746497089</v>
      </c>
      <c r="F9" s="114">
        <f>C9-I9</f>
        <v>-769</v>
      </c>
      <c r="G9" s="5"/>
      <c r="H9" s="66" t="s">
        <v>49</v>
      </c>
      <c r="I9" s="80">
        <v>4626</v>
      </c>
      <c r="J9" s="6"/>
      <c r="K9" s="81">
        <f t="shared" ref="K9:K14" si="1">I9/I$35</f>
        <v>0.19098340351746346</v>
      </c>
    </row>
    <row r="10" spans="1:11">
      <c r="A10" s="87"/>
      <c r="B10" s="66" t="s">
        <v>19</v>
      </c>
      <c r="C10" s="80">
        <v>896</v>
      </c>
      <c r="D10" s="6"/>
      <c r="E10" s="81">
        <f t="shared" si="0"/>
        <v>3.8629014873895237E-2</v>
      </c>
      <c r="F10" s="113">
        <f>C10-I10</f>
        <v>626</v>
      </c>
      <c r="G10" s="5"/>
      <c r="H10" s="66" t="s">
        <v>19</v>
      </c>
      <c r="I10" s="80">
        <v>270</v>
      </c>
      <c r="J10" s="6"/>
      <c r="K10" s="81">
        <f t="shared" si="1"/>
        <v>1.1146891255883081E-2</v>
      </c>
    </row>
    <row r="11" spans="1:11">
      <c r="A11" s="87"/>
      <c r="B11" s="66" t="s">
        <v>62</v>
      </c>
      <c r="C11" s="80">
        <v>212</v>
      </c>
      <c r="D11" s="6"/>
      <c r="E11" s="81">
        <f t="shared" si="0"/>
        <v>9.139900840698427E-3</v>
      </c>
      <c r="F11" s="114">
        <f>C11-I11</f>
        <v>-1779</v>
      </c>
      <c r="G11" s="5"/>
      <c r="H11" s="66" t="s">
        <v>85</v>
      </c>
      <c r="I11" s="80">
        <v>1991</v>
      </c>
      <c r="J11" s="6"/>
      <c r="K11" s="81">
        <f t="shared" si="1"/>
        <v>8.2198001816530433E-2</v>
      </c>
    </row>
    <row r="12" spans="1:11">
      <c r="A12" s="87"/>
      <c r="B12" s="66" t="s">
        <v>72</v>
      </c>
      <c r="C12" s="80">
        <v>216</v>
      </c>
      <c r="D12" s="6"/>
      <c r="E12" s="81">
        <f t="shared" si="0"/>
        <v>9.3123517999568872E-3</v>
      </c>
      <c r="F12" s="61"/>
      <c r="G12" s="77"/>
      <c r="H12" s="66" t="s">
        <v>86</v>
      </c>
      <c r="I12" s="80">
        <v>273</v>
      </c>
      <c r="J12" s="6"/>
      <c r="K12" s="81">
        <f t="shared" si="1"/>
        <v>1.1270745603170672E-2</v>
      </c>
    </row>
    <row r="13" spans="1:11">
      <c r="A13" s="88"/>
      <c r="B13" s="42" t="s">
        <v>63</v>
      </c>
      <c r="C13" s="80">
        <v>77</v>
      </c>
      <c r="D13" s="23"/>
      <c r="E13" s="81">
        <f t="shared" si="0"/>
        <v>3.3196809657253718E-3</v>
      </c>
      <c r="F13" s="61"/>
      <c r="G13" s="22"/>
      <c r="H13" s="42" t="s">
        <v>90</v>
      </c>
      <c r="I13" s="80">
        <v>79</v>
      </c>
      <c r="J13" s="23"/>
      <c r="K13" s="81">
        <f t="shared" si="1"/>
        <v>3.2614978119065311E-3</v>
      </c>
    </row>
    <row r="14" spans="1:11">
      <c r="A14" s="88"/>
      <c r="B14" s="42" t="s">
        <v>64</v>
      </c>
      <c r="C14" s="80">
        <v>62</v>
      </c>
      <c r="D14" s="23"/>
      <c r="E14" s="81">
        <f t="shared" si="0"/>
        <v>2.6729898685061435E-3</v>
      </c>
      <c r="F14" s="114">
        <f>C14-I14</f>
        <v>-136</v>
      </c>
      <c r="G14" s="22"/>
      <c r="H14" s="42" t="s">
        <v>64</v>
      </c>
      <c r="I14" s="80">
        <v>198</v>
      </c>
      <c r="J14" s="23"/>
      <c r="K14" s="81">
        <f t="shared" si="1"/>
        <v>8.1743869209809257E-3</v>
      </c>
    </row>
    <row r="15" spans="1:11">
      <c r="A15" s="88"/>
      <c r="B15" s="40" t="s">
        <v>102</v>
      </c>
      <c r="C15" s="74">
        <f>SUM(C8:C14)</f>
        <v>10636</v>
      </c>
      <c r="D15" s="23"/>
      <c r="E15" s="105">
        <f>SUM(E8:E14)</f>
        <v>0.4585471006682475</v>
      </c>
      <c r="F15" s="61"/>
      <c r="G15" s="22"/>
      <c r="H15" s="40" t="s">
        <v>102</v>
      </c>
      <c r="I15" s="74">
        <f>SUM(I8:I14)</f>
        <v>8871</v>
      </c>
      <c r="J15" s="23"/>
      <c r="K15" s="105">
        <f>SUM(K8:K14)</f>
        <v>0.36623730492940304</v>
      </c>
    </row>
    <row r="16" spans="1:11">
      <c r="A16" s="42" t="s">
        <v>73</v>
      </c>
      <c r="B16" s="42" t="s">
        <v>80</v>
      </c>
      <c r="C16" s="68"/>
      <c r="D16" s="92">
        <v>6902</v>
      </c>
      <c r="E16" s="70"/>
      <c r="F16" s="114">
        <f>D16-J16</f>
        <v>-4162</v>
      </c>
      <c r="G16" s="41" t="s">
        <v>99</v>
      </c>
      <c r="H16" s="42" t="s">
        <v>80</v>
      </c>
      <c r="I16" s="68"/>
      <c r="J16" s="92">
        <v>11064</v>
      </c>
      <c r="K16" s="70"/>
    </row>
    <row r="17" spans="1:11">
      <c r="A17" s="87"/>
      <c r="B17" s="67" t="s">
        <v>28</v>
      </c>
      <c r="C17" s="68">
        <v>4020</v>
      </c>
      <c r="D17" s="6"/>
      <c r="E17" s="70">
        <f t="shared" ref="E17:E23" si="2">C17/C$40</f>
        <v>0.17331321405475317</v>
      </c>
      <c r="F17" s="114">
        <f>C17-I17</f>
        <v>-1946</v>
      </c>
      <c r="G17" s="5"/>
      <c r="H17" s="67" t="s">
        <v>28</v>
      </c>
      <c r="I17" s="68">
        <v>5966</v>
      </c>
      <c r="J17" s="6"/>
      <c r="K17" s="81">
        <f t="shared" ref="K17:K23" si="3">I17/I$35</f>
        <v>0.24630501197258692</v>
      </c>
    </row>
    <row r="18" spans="1:11">
      <c r="A18" s="87"/>
      <c r="B18" s="67" t="s">
        <v>65</v>
      </c>
      <c r="C18" s="68">
        <v>710</v>
      </c>
      <c r="D18" s="6"/>
      <c r="E18" s="70">
        <f t="shared" si="2"/>
        <v>3.0610045268376806E-2</v>
      </c>
      <c r="F18" s="114">
        <f>C18-I18</f>
        <v>-1315</v>
      </c>
      <c r="G18" s="5"/>
      <c r="H18" s="67" t="s">
        <v>91</v>
      </c>
      <c r="I18" s="68">
        <v>2025</v>
      </c>
      <c r="J18" s="6"/>
      <c r="K18" s="81">
        <f t="shared" si="3"/>
        <v>8.3601684419123107E-2</v>
      </c>
    </row>
    <row r="19" spans="1:11">
      <c r="A19" s="87"/>
      <c r="B19" s="67" t="s">
        <v>79</v>
      </c>
      <c r="C19" s="68">
        <v>455</v>
      </c>
      <c r="D19" s="6"/>
      <c r="E19" s="70">
        <f t="shared" si="2"/>
        <v>1.9616296615649925E-2</v>
      </c>
      <c r="F19" s="61"/>
      <c r="G19" s="5"/>
      <c r="H19" s="67" t="s">
        <v>30</v>
      </c>
      <c r="I19" s="68">
        <v>179</v>
      </c>
      <c r="J19" s="6"/>
      <c r="K19" s="81">
        <f t="shared" si="3"/>
        <v>7.3899760548261908E-3</v>
      </c>
    </row>
    <row r="20" spans="1:11">
      <c r="A20" s="87"/>
      <c r="B20" s="67" t="s">
        <v>66</v>
      </c>
      <c r="C20" s="68">
        <v>219</v>
      </c>
      <c r="D20" s="6"/>
      <c r="E20" s="70">
        <f t="shared" si="2"/>
        <v>9.4416900194007336E-3</v>
      </c>
      <c r="F20" s="61"/>
      <c r="G20" s="5"/>
      <c r="H20" s="94" t="s">
        <v>94</v>
      </c>
      <c r="I20" s="68">
        <v>189</v>
      </c>
      <c r="J20" s="6"/>
      <c r="K20" s="81">
        <f t="shared" si="3"/>
        <v>7.8028238791181571E-3</v>
      </c>
    </row>
    <row r="21" spans="1:11">
      <c r="A21" s="87"/>
      <c r="B21" s="67" t="s">
        <v>67</v>
      </c>
      <c r="C21" s="68">
        <v>446</v>
      </c>
      <c r="D21" s="6"/>
      <c r="E21" s="70">
        <f t="shared" si="2"/>
        <v>1.9228281957318388E-2</v>
      </c>
      <c r="F21" s="61"/>
      <c r="G21" s="5"/>
      <c r="H21" s="94" t="s">
        <v>93</v>
      </c>
      <c r="I21" s="68">
        <v>296</v>
      </c>
      <c r="J21" s="6"/>
      <c r="K21" s="81">
        <f t="shared" si="3"/>
        <v>1.2220295599042193E-2</v>
      </c>
    </row>
    <row r="22" spans="1:11" ht="15.75" customHeight="1">
      <c r="A22" s="87"/>
      <c r="B22" s="67" t="s">
        <v>68</v>
      </c>
      <c r="C22" s="68">
        <v>42</v>
      </c>
      <c r="D22" s="6"/>
      <c r="E22" s="70">
        <f t="shared" si="2"/>
        <v>1.8107350722138392E-3</v>
      </c>
      <c r="F22" s="61"/>
      <c r="G22" s="5"/>
      <c r="H22" s="67" t="s">
        <v>92</v>
      </c>
      <c r="I22" s="68">
        <v>961</v>
      </c>
      <c r="J22" s="6"/>
      <c r="K22" s="81">
        <f t="shared" si="3"/>
        <v>3.9674675914457933E-2</v>
      </c>
    </row>
    <row r="23" spans="1:11">
      <c r="A23" s="87"/>
      <c r="B23" s="67" t="s">
        <v>69</v>
      </c>
      <c r="C23" s="68">
        <v>59</v>
      </c>
      <c r="D23" s="63"/>
      <c r="E23" s="70">
        <f t="shared" si="2"/>
        <v>2.5436516490622979E-3</v>
      </c>
      <c r="F23" s="61"/>
      <c r="G23" s="5"/>
      <c r="H23" s="100" t="s">
        <v>40</v>
      </c>
      <c r="I23" s="101">
        <v>576</v>
      </c>
      <c r="J23" s="63"/>
      <c r="K23" s="81">
        <f t="shared" si="3"/>
        <v>2.378003467921724E-2</v>
      </c>
    </row>
    <row r="24" spans="1:11">
      <c r="A24" s="87"/>
      <c r="B24" s="6"/>
      <c r="C24" s="74">
        <f>SUM(C17:C23)</f>
        <v>5951</v>
      </c>
      <c r="D24" s="63"/>
      <c r="E24" s="104">
        <f>SUM(E17:E23)</f>
        <v>0.25656391463677514</v>
      </c>
      <c r="F24" s="61"/>
      <c r="G24" s="5"/>
      <c r="H24" s="6"/>
      <c r="I24" s="74">
        <f>SUM(I17:I23)</f>
        <v>10192</v>
      </c>
      <c r="J24" s="63"/>
      <c r="K24" s="104">
        <f>SUM(K17:K23)</f>
        <v>0.42077450251837173</v>
      </c>
    </row>
    <row r="25" spans="1:11">
      <c r="A25" s="171" t="s">
        <v>100</v>
      </c>
      <c r="B25" s="172"/>
      <c r="C25" s="172"/>
      <c r="D25" s="172"/>
      <c r="E25" s="13"/>
      <c r="F25" s="93">
        <f>D16-D7</f>
        <v>-4125</v>
      </c>
      <c r="G25" s="11"/>
      <c r="H25" s="12"/>
      <c r="I25" s="84"/>
      <c r="J25" s="99">
        <f>J16-J7</f>
        <v>1691</v>
      </c>
      <c r="K25" s="13"/>
    </row>
    <row r="26" spans="1:11">
      <c r="A26" s="5" t="s">
        <v>74</v>
      </c>
      <c r="B26" s="61"/>
      <c r="C26" s="74"/>
      <c r="D26" s="72">
        <v>5759</v>
      </c>
      <c r="E26" s="70"/>
      <c r="F26" s="113">
        <f>D26-J26</f>
        <v>1602</v>
      </c>
      <c r="G26" s="1" t="s">
        <v>95</v>
      </c>
      <c r="H26" s="61"/>
      <c r="I26" s="74"/>
      <c r="J26" s="72">
        <v>4157</v>
      </c>
      <c r="K26" s="81"/>
    </row>
    <row r="27" spans="1:11">
      <c r="A27" s="87"/>
      <c r="B27" s="66" t="s">
        <v>75</v>
      </c>
      <c r="C27" s="68">
        <v>5579</v>
      </c>
      <c r="D27" s="6"/>
      <c r="E27" s="103">
        <f>C27/C$40</f>
        <v>0.24052597542573831</v>
      </c>
      <c r="F27" s="61"/>
      <c r="G27" s="5"/>
      <c r="H27" s="66" t="s">
        <v>75</v>
      </c>
      <c r="I27" s="68">
        <v>4151</v>
      </c>
      <c r="J27" s="6"/>
      <c r="K27" s="102">
        <f t="shared" ref="K27" si="4">I27/I$35</f>
        <v>0.17137313186359507</v>
      </c>
    </row>
    <row r="28" spans="1:11">
      <c r="A28" s="87" t="s">
        <v>76</v>
      </c>
      <c r="B28" s="39"/>
      <c r="C28" s="74"/>
      <c r="D28" s="96">
        <v>592</v>
      </c>
      <c r="E28" s="70"/>
      <c r="F28" s="61"/>
      <c r="G28" s="5" t="s">
        <v>96</v>
      </c>
      <c r="H28" s="39"/>
      <c r="I28" s="74"/>
      <c r="J28" s="74">
        <v>878</v>
      </c>
      <c r="K28" s="115"/>
    </row>
    <row r="29" spans="1:11">
      <c r="A29" s="87"/>
      <c r="B29" s="100" t="s">
        <v>70</v>
      </c>
      <c r="C29" s="101">
        <v>594</v>
      </c>
      <c r="D29" s="73"/>
      <c r="E29" s="70">
        <f>C29/C$40</f>
        <v>2.5608967449881441E-2</v>
      </c>
      <c r="F29" s="113">
        <f>C29-I23</f>
        <v>18</v>
      </c>
      <c r="G29" s="5"/>
      <c r="H29" s="67" t="s">
        <v>87</v>
      </c>
      <c r="I29" s="68">
        <v>604</v>
      </c>
      <c r="J29" s="78"/>
      <c r="K29" s="115"/>
    </row>
    <row r="30" spans="1:11">
      <c r="A30" s="87"/>
      <c r="B30" s="6"/>
      <c r="C30" s="74"/>
      <c r="D30" s="74"/>
      <c r="E30" s="74"/>
      <c r="F30" s="61"/>
      <c r="G30" s="5"/>
      <c r="H30" s="67" t="s">
        <v>21</v>
      </c>
      <c r="I30" s="68">
        <v>240</v>
      </c>
      <c r="J30" s="78"/>
      <c r="K30" s="115"/>
    </row>
    <row r="31" spans="1:11">
      <c r="A31" s="87"/>
      <c r="B31" s="6"/>
      <c r="C31" s="74"/>
      <c r="D31" s="74"/>
      <c r="E31" s="74"/>
      <c r="F31" s="61"/>
      <c r="G31" s="5"/>
      <c r="H31" s="6"/>
      <c r="I31" s="74">
        <f>SUM(I29:I30)</f>
        <v>844</v>
      </c>
      <c r="J31" s="78"/>
      <c r="K31" s="81">
        <f t="shared" ref="K31:K33" si="5">I31/I$35</f>
        <v>3.4844356370241927E-2</v>
      </c>
    </row>
    <row r="32" spans="1:11">
      <c r="A32" s="87" t="s">
        <v>77</v>
      </c>
      <c r="B32" s="39"/>
      <c r="C32" s="74"/>
      <c r="D32" s="72">
        <v>176</v>
      </c>
      <c r="E32" s="70"/>
      <c r="F32" s="61"/>
      <c r="G32" s="5" t="s">
        <v>97</v>
      </c>
      <c r="H32" s="6"/>
      <c r="I32" s="74"/>
      <c r="J32" s="74">
        <v>180</v>
      </c>
      <c r="K32" s="116"/>
    </row>
    <row r="33" spans="1:11">
      <c r="A33" s="87"/>
      <c r="B33" s="67" t="s">
        <v>78</v>
      </c>
      <c r="C33" s="68">
        <v>162</v>
      </c>
      <c r="D33" s="60"/>
      <c r="E33" s="70">
        <f>C33/C$40</f>
        <v>6.9842638499676658E-3</v>
      </c>
      <c r="F33" s="61"/>
      <c r="G33" s="5"/>
      <c r="H33" s="41" t="s">
        <v>98</v>
      </c>
      <c r="I33" s="68">
        <v>164</v>
      </c>
      <c r="J33" s="60"/>
      <c r="K33" s="81">
        <f t="shared" si="5"/>
        <v>6.7707043183882418E-3</v>
      </c>
    </row>
    <row r="34" spans="1:11">
      <c r="A34" s="87"/>
      <c r="B34" s="6"/>
      <c r="C34" s="74"/>
      <c r="D34" s="60"/>
      <c r="E34" s="61"/>
      <c r="F34" s="61"/>
      <c r="G34" s="97"/>
      <c r="H34" s="61"/>
      <c r="I34" s="61"/>
      <c r="J34" s="61"/>
      <c r="K34" s="115"/>
    </row>
    <row r="35" spans="1:11" ht="15.75">
      <c r="A35" s="87" t="s">
        <v>81</v>
      </c>
      <c r="B35" s="39"/>
      <c r="C35" s="74"/>
      <c r="D35" s="72">
        <v>186</v>
      </c>
      <c r="E35" s="61"/>
      <c r="F35" s="61"/>
      <c r="G35" s="98" t="s">
        <v>102</v>
      </c>
      <c r="H35" s="62"/>
      <c r="I35" s="117">
        <f>I33+I31+I27+I24+I15</f>
        <v>24222</v>
      </c>
      <c r="J35" s="62"/>
      <c r="K35" s="118"/>
    </row>
    <row r="36" spans="1:11" ht="15.75" customHeight="1">
      <c r="A36" s="87"/>
      <c r="B36" s="67" t="s">
        <v>82</v>
      </c>
      <c r="C36" s="68">
        <v>179</v>
      </c>
      <c r="D36" s="6"/>
      <c r="E36" s="70">
        <f>C36/C$40</f>
        <v>7.7171804268161238E-3</v>
      </c>
      <c r="F36" s="61"/>
      <c r="G36" s="177" t="s">
        <v>108</v>
      </c>
      <c r="H36" s="178"/>
      <c r="I36" s="62"/>
      <c r="J36" s="117">
        <f>J32+J28+J26+J16+J7</f>
        <v>25652</v>
      </c>
      <c r="K36" s="118"/>
    </row>
    <row r="37" spans="1:11" ht="15.75">
      <c r="A37" s="87"/>
      <c r="B37" s="6"/>
      <c r="C37" s="74"/>
      <c r="D37" s="6"/>
      <c r="E37" s="61"/>
      <c r="F37" s="61"/>
      <c r="G37" s="98"/>
      <c r="H37" s="62"/>
      <c r="I37" s="62"/>
      <c r="J37" s="62"/>
      <c r="K37" s="118"/>
    </row>
    <row r="38" spans="1:11" ht="15.75">
      <c r="A38" s="87" t="s">
        <v>83</v>
      </c>
      <c r="B38" s="39"/>
      <c r="C38" s="74"/>
      <c r="D38" s="72">
        <v>99</v>
      </c>
      <c r="E38" s="61"/>
      <c r="F38" s="61"/>
      <c r="G38" s="98"/>
      <c r="H38" s="62"/>
      <c r="I38" s="62"/>
      <c r="J38" s="62"/>
      <c r="K38" s="118"/>
    </row>
    <row r="39" spans="1:11" ht="15.75">
      <c r="A39" s="87"/>
      <c r="B39" s="67" t="s">
        <v>71</v>
      </c>
      <c r="C39" s="68">
        <v>94</v>
      </c>
      <c r="D39" s="6"/>
      <c r="E39" s="70">
        <f>C39/C$40</f>
        <v>4.0525975425738303E-3</v>
      </c>
      <c r="F39" s="61"/>
      <c r="G39" s="98"/>
      <c r="H39" s="62"/>
      <c r="I39" s="62"/>
      <c r="J39" s="62"/>
      <c r="K39" s="118"/>
    </row>
    <row r="40" spans="1:11" ht="26.25">
      <c r="A40" s="119" t="s">
        <v>101</v>
      </c>
      <c r="B40" s="9"/>
      <c r="C40" s="120">
        <f>C39+C36+C33+C29+C27+C24+C15</f>
        <v>23195</v>
      </c>
      <c r="D40" s="120">
        <f>D38+D35+D32+D28+D26+D16+D7</f>
        <v>24741</v>
      </c>
      <c r="E40" s="9"/>
      <c r="F40" s="121"/>
      <c r="G40" s="8"/>
      <c r="H40" s="9"/>
      <c r="I40" s="120"/>
      <c r="J40" s="122"/>
      <c r="K40" s="10"/>
    </row>
    <row r="41" spans="1:11" ht="66" customHeight="1"/>
    <row r="42" spans="1:11" ht="49.5" customHeight="1"/>
  </sheetData>
  <mergeCells count="5">
    <mergeCell ref="I2:K2"/>
    <mergeCell ref="G36:H36"/>
    <mergeCell ref="A5:E5"/>
    <mergeCell ref="G5:K5"/>
    <mergeCell ref="A25:D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fitToWidth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5"/>
  <sheetViews>
    <sheetView workbookViewId="0">
      <selection sqref="A1:N35"/>
    </sheetView>
  </sheetViews>
  <sheetFormatPr defaultRowHeight="12.75"/>
  <cols>
    <col min="1" max="1" width="10.7109375" style="4" customWidth="1"/>
    <col min="2" max="2" width="13.85546875" style="4" customWidth="1"/>
    <col min="3" max="3" width="10.140625" style="4" customWidth="1"/>
    <col min="4" max="4" width="19.7109375" style="4" customWidth="1"/>
    <col min="5" max="5" width="8.85546875" style="4" customWidth="1"/>
    <col min="6" max="6" width="6.7109375" style="4" customWidth="1"/>
    <col min="7" max="7" width="3.140625" style="4" customWidth="1"/>
    <col min="8" max="8" width="10.28515625" style="4" customWidth="1"/>
    <col min="9" max="9" width="11" style="4" customWidth="1"/>
    <col min="10" max="10" width="8.28515625" style="4" customWidth="1"/>
    <col min="11" max="11" width="10.7109375" style="4" customWidth="1"/>
    <col min="12" max="12" width="6.85546875" style="4" customWidth="1"/>
    <col min="13" max="13" width="7.28515625" style="4" customWidth="1"/>
    <col min="14" max="14" width="10.28515625" style="4" customWidth="1"/>
    <col min="15" max="16384" width="9.140625" style="4"/>
  </cols>
  <sheetData>
    <row r="1" spans="1:14">
      <c r="A1" s="1" t="s">
        <v>18</v>
      </c>
      <c r="B1" s="2">
        <v>35376</v>
      </c>
      <c r="C1" s="3"/>
      <c r="G1" s="50"/>
      <c r="H1" s="1" t="s">
        <v>18</v>
      </c>
      <c r="I1" s="2">
        <v>35897</v>
      </c>
      <c r="J1" s="3"/>
    </row>
    <row r="2" spans="1:14">
      <c r="A2" s="5" t="s">
        <v>17</v>
      </c>
      <c r="B2" s="6">
        <v>18435</v>
      </c>
      <c r="C2" s="54">
        <v>0.52110000000000001</v>
      </c>
      <c r="G2" s="50"/>
      <c r="H2" s="5" t="s">
        <v>17</v>
      </c>
      <c r="I2" s="6">
        <v>25256</v>
      </c>
      <c r="J2" s="54">
        <v>0.70350000000000001</v>
      </c>
    </row>
    <row r="3" spans="1:14">
      <c r="A3" s="174" t="s">
        <v>34</v>
      </c>
      <c r="B3" s="174"/>
      <c r="C3" s="174"/>
      <c r="D3" s="174"/>
      <c r="E3" s="174"/>
      <c r="F3" s="174"/>
      <c r="G3" s="50"/>
      <c r="H3" s="174" t="s">
        <v>35</v>
      </c>
      <c r="I3" s="174"/>
      <c r="J3" s="174"/>
      <c r="K3" s="174"/>
      <c r="L3" s="174"/>
      <c r="M3" s="174"/>
    </row>
    <row r="4" spans="1:14" ht="25.5">
      <c r="A4" s="41" t="s">
        <v>0</v>
      </c>
      <c r="B4" s="42" t="s">
        <v>14</v>
      </c>
      <c r="C4" s="42" t="s">
        <v>15</v>
      </c>
      <c r="D4" s="41" t="s">
        <v>16</v>
      </c>
      <c r="E4" s="42" t="s">
        <v>55</v>
      </c>
      <c r="F4" s="43" t="s">
        <v>56</v>
      </c>
      <c r="G4" s="50"/>
      <c r="H4" s="42" t="s">
        <v>0</v>
      </c>
      <c r="I4" s="42" t="s">
        <v>14</v>
      </c>
      <c r="J4" s="42" t="s">
        <v>15</v>
      </c>
      <c r="K4" s="42" t="s">
        <v>16</v>
      </c>
      <c r="L4" s="42" t="s">
        <v>55</v>
      </c>
      <c r="M4" s="53" t="s">
        <v>56</v>
      </c>
      <c r="N4" s="42" t="s">
        <v>48</v>
      </c>
    </row>
    <row r="5" spans="1:14">
      <c r="A5" s="11" t="s">
        <v>1</v>
      </c>
      <c r="B5" s="38" t="s">
        <v>9</v>
      </c>
      <c r="C5" s="12">
        <v>1401</v>
      </c>
      <c r="D5" s="12" t="s">
        <v>9</v>
      </c>
      <c r="E5" s="12">
        <v>1359</v>
      </c>
      <c r="F5" s="13">
        <v>7.8299999999999995E-2</v>
      </c>
      <c r="G5" s="50"/>
      <c r="H5" s="14"/>
      <c r="I5" s="44"/>
      <c r="J5" s="14"/>
      <c r="K5" s="14"/>
      <c r="L5" s="14"/>
      <c r="M5" s="14"/>
      <c r="N5" s="25">
        <f>E5-L19</f>
        <v>635</v>
      </c>
    </row>
    <row r="6" spans="1:14" ht="25.5">
      <c r="A6" s="11" t="s">
        <v>2</v>
      </c>
      <c r="B6" s="38" t="s">
        <v>10</v>
      </c>
      <c r="C6" s="12">
        <v>592</v>
      </c>
      <c r="D6" s="12" t="s">
        <v>10</v>
      </c>
      <c r="E6" s="12">
        <v>592</v>
      </c>
      <c r="F6" s="13">
        <v>3.39E-2</v>
      </c>
      <c r="G6" s="50"/>
      <c r="H6" s="14"/>
      <c r="I6" s="44"/>
      <c r="J6" s="14"/>
      <c r="K6" s="14"/>
      <c r="L6" s="14"/>
      <c r="M6" s="14"/>
      <c r="N6" s="25">
        <f>E6</f>
        <v>592</v>
      </c>
    </row>
    <row r="7" spans="1:14" ht="25.5">
      <c r="A7" s="1" t="s">
        <v>6</v>
      </c>
      <c r="B7" s="32" t="s">
        <v>11</v>
      </c>
      <c r="C7" s="2">
        <v>1552</v>
      </c>
      <c r="D7" s="2" t="s">
        <v>33</v>
      </c>
      <c r="E7" s="2">
        <v>951</v>
      </c>
      <c r="F7" s="15">
        <v>5.4800000000000001E-2</v>
      </c>
      <c r="G7" s="50"/>
      <c r="H7" s="14"/>
      <c r="I7" s="44"/>
      <c r="J7" s="14"/>
      <c r="K7" s="14"/>
      <c r="L7" s="14"/>
      <c r="M7" s="14"/>
    </row>
    <row r="8" spans="1:14">
      <c r="A8" s="5"/>
      <c r="B8" s="39"/>
      <c r="C8" s="6"/>
      <c r="D8" s="6" t="s">
        <v>32</v>
      </c>
      <c r="E8" s="6">
        <v>204</v>
      </c>
      <c r="F8" s="7">
        <v>1.17E-2</v>
      </c>
      <c r="G8" s="50"/>
      <c r="H8" s="14"/>
      <c r="I8" s="44"/>
      <c r="J8" s="14"/>
      <c r="K8" s="14"/>
      <c r="L8" s="14"/>
      <c r="M8" s="14"/>
    </row>
    <row r="9" spans="1:14">
      <c r="A9" s="8"/>
      <c r="B9" s="37"/>
      <c r="C9" s="9"/>
      <c r="D9" s="9" t="s">
        <v>31</v>
      </c>
      <c r="E9" s="9">
        <v>344</v>
      </c>
      <c r="F9" s="16">
        <v>1.9799999999999998E-2</v>
      </c>
      <c r="G9" s="50"/>
      <c r="H9" s="14"/>
      <c r="I9" s="44"/>
      <c r="J9" s="14"/>
      <c r="K9" s="14"/>
      <c r="L9" s="14"/>
      <c r="M9" s="14"/>
    </row>
    <row r="10" spans="1:14">
      <c r="A10" s="5"/>
      <c r="B10" s="39"/>
      <c r="C10" s="6"/>
      <c r="D10" s="6"/>
      <c r="E10" s="6">
        <f>SUM(E7:E9)</f>
        <v>1499</v>
      </c>
      <c r="F10" s="7"/>
      <c r="G10" s="50"/>
      <c r="H10" s="14"/>
      <c r="I10" s="44"/>
      <c r="J10" s="14"/>
      <c r="K10" s="14"/>
      <c r="L10" s="14"/>
      <c r="M10" s="14"/>
    </row>
    <row r="11" spans="1:14" ht="38.25">
      <c r="A11" s="17" t="s">
        <v>4</v>
      </c>
      <c r="B11" s="20" t="s">
        <v>12</v>
      </c>
      <c r="C11" s="18">
        <v>4640</v>
      </c>
      <c r="D11" s="18" t="s">
        <v>30</v>
      </c>
      <c r="E11" s="18">
        <v>148</v>
      </c>
      <c r="F11" s="19">
        <v>8.5000000000000006E-3</v>
      </c>
      <c r="G11" s="50"/>
      <c r="H11" s="17" t="s">
        <v>36</v>
      </c>
      <c r="I11" s="20" t="s">
        <v>47</v>
      </c>
      <c r="J11" s="18">
        <v>11900</v>
      </c>
      <c r="K11" s="18" t="s">
        <v>30</v>
      </c>
      <c r="L11" s="18">
        <v>1444</v>
      </c>
      <c r="M11" s="19">
        <v>6.2600000000000003E-2</v>
      </c>
      <c r="N11" s="21">
        <f>E11-L11</f>
        <v>-1296</v>
      </c>
    </row>
    <row r="12" spans="1:14">
      <c r="A12" s="22"/>
      <c r="B12" s="40"/>
      <c r="C12" s="23"/>
      <c r="D12" s="23" t="s">
        <v>29</v>
      </c>
      <c r="E12" s="23">
        <v>683</v>
      </c>
      <c r="F12" s="24">
        <v>3.9300000000000002E-2</v>
      </c>
      <c r="G12" s="50"/>
      <c r="H12" s="5"/>
      <c r="I12" s="45"/>
      <c r="J12" s="6"/>
      <c r="K12" s="6" t="s">
        <v>37</v>
      </c>
      <c r="L12" s="6">
        <v>382</v>
      </c>
      <c r="M12" s="7">
        <v>1.66E-2</v>
      </c>
      <c r="N12" s="25">
        <f>E12-L12</f>
        <v>301</v>
      </c>
    </row>
    <row r="13" spans="1:14">
      <c r="A13" s="22"/>
      <c r="B13" s="40"/>
      <c r="C13" s="23"/>
      <c r="D13" s="23" t="s">
        <v>28</v>
      </c>
      <c r="E13" s="23">
        <v>3241</v>
      </c>
      <c r="F13" s="24">
        <v>0.18659999999999999</v>
      </c>
      <c r="G13" s="50"/>
      <c r="H13" s="5"/>
      <c r="I13" s="45"/>
      <c r="J13" s="6"/>
      <c r="K13" s="6" t="s">
        <v>28</v>
      </c>
      <c r="L13" s="6">
        <v>4928</v>
      </c>
      <c r="M13" s="7">
        <v>0.2137</v>
      </c>
      <c r="N13" s="21">
        <f>E13-L13</f>
        <v>-1687</v>
      </c>
    </row>
    <row r="14" spans="1:14">
      <c r="A14" s="22"/>
      <c r="B14" s="40"/>
      <c r="C14" s="23"/>
      <c r="D14" s="23" t="s">
        <v>27</v>
      </c>
      <c r="E14" s="23">
        <v>454</v>
      </c>
      <c r="F14" s="24">
        <v>2.6100000000000002E-2</v>
      </c>
      <c r="G14" s="50"/>
      <c r="H14" s="5"/>
      <c r="I14" s="45"/>
      <c r="J14" s="6"/>
      <c r="K14" s="6" t="s">
        <v>39</v>
      </c>
      <c r="L14" s="6">
        <v>691</v>
      </c>
      <c r="M14" s="26">
        <v>0.03</v>
      </c>
      <c r="N14" s="21">
        <f>E14-L14-L15-L16</f>
        <v>-1519</v>
      </c>
    </row>
    <row r="15" spans="1:14">
      <c r="A15" s="5"/>
      <c r="B15" s="39"/>
      <c r="C15" s="6"/>
      <c r="D15" s="6"/>
      <c r="E15" s="6"/>
      <c r="F15" s="7"/>
      <c r="G15" s="50"/>
      <c r="H15" s="5"/>
      <c r="I15" s="45"/>
      <c r="J15" s="6"/>
      <c r="K15" s="6" t="s">
        <v>38</v>
      </c>
      <c r="L15" s="6">
        <v>855</v>
      </c>
      <c r="M15" s="7">
        <v>3.7100000000000001E-2</v>
      </c>
      <c r="N15" s="21"/>
    </row>
    <row r="16" spans="1:14">
      <c r="A16" s="5"/>
      <c r="B16" s="39"/>
      <c r="C16" s="6"/>
      <c r="D16" s="6"/>
      <c r="E16" s="6"/>
      <c r="F16" s="7"/>
      <c r="G16" s="50"/>
      <c r="H16" s="5"/>
      <c r="I16" s="45"/>
      <c r="J16" s="6"/>
      <c r="K16" s="6" t="s">
        <v>40</v>
      </c>
      <c r="L16" s="6">
        <v>427</v>
      </c>
      <c r="M16" s="7">
        <v>1.8499999999999999E-2</v>
      </c>
      <c r="N16" s="21"/>
    </row>
    <row r="17" spans="1:14">
      <c r="A17" s="5"/>
      <c r="B17" s="39"/>
      <c r="C17" s="6"/>
      <c r="D17" s="6"/>
      <c r="E17" s="6"/>
      <c r="F17" s="7"/>
      <c r="G17" s="50"/>
      <c r="H17" s="5"/>
      <c r="I17" s="45"/>
      <c r="J17" s="6"/>
      <c r="K17" s="6" t="s">
        <v>41</v>
      </c>
      <c r="L17" s="6">
        <v>1203</v>
      </c>
      <c r="M17" s="7">
        <v>5.2200000000000003E-2</v>
      </c>
    </row>
    <row r="18" spans="1:14">
      <c r="A18" s="5"/>
      <c r="B18" s="39"/>
      <c r="C18" s="6"/>
      <c r="D18" s="6"/>
      <c r="E18" s="6"/>
      <c r="F18" s="7"/>
      <c r="G18" s="50"/>
      <c r="H18" s="5"/>
      <c r="I18" s="45"/>
      <c r="J18" s="6"/>
      <c r="K18" s="6" t="s">
        <v>42</v>
      </c>
      <c r="L18" s="6">
        <v>724</v>
      </c>
      <c r="M18" s="7">
        <v>3.1399999999999997E-2</v>
      </c>
    </row>
    <row r="19" spans="1:14">
      <c r="A19" s="5"/>
      <c r="B19" s="39"/>
      <c r="C19" s="6"/>
      <c r="D19" s="6"/>
      <c r="E19" s="6"/>
      <c r="F19" s="7"/>
      <c r="G19" s="50"/>
      <c r="H19" s="5"/>
      <c r="I19" s="45"/>
      <c r="J19" s="6"/>
      <c r="K19" s="6" t="s">
        <v>9</v>
      </c>
      <c r="L19" s="6">
        <v>724</v>
      </c>
      <c r="M19" s="7">
        <v>3.1899999999999998E-2</v>
      </c>
    </row>
    <row r="20" spans="1:14">
      <c r="A20" s="5"/>
      <c r="B20" s="39"/>
      <c r="C20" s="6"/>
      <c r="D20" s="6"/>
      <c r="E20" s="6"/>
      <c r="F20" s="7"/>
      <c r="G20" s="50"/>
      <c r="H20" s="5"/>
      <c r="I20" s="45"/>
      <c r="J20" s="6"/>
      <c r="K20" s="6"/>
      <c r="L20" s="6"/>
      <c r="M20" s="27"/>
    </row>
    <row r="21" spans="1:14">
      <c r="A21" s="8"/>
      <c r="B21" s="37"/>
      <c r="C21" s="9"/>
      <c r="D21" s="9"/>
      <c r="E21" s="51">
        <f>SUM(E11:E20)</f>
        <v>4526</v>
      </c>
      <c r="F21" s="16">
        <f>SUM(F11:F14)</f>
        <v>0.26050000000000001</v>
      </c>
      <c r="G21" s="50"/>
      <c r="H21" s="8"/>
      <c r="I21" s="46"/>
      <c r="J21" s="9"/>
      <c r="K21" s="9"/>
      <c r="L21" s="51">
        <f>SUM(L11:L20)</f>
        <v>11378</v>
      </c>
      <c r="M21" s="10"/>
      <c r="N21" s="21">
        <f>E21-L21</f>
        <v>-6852</v>
      </c>
    </row>
    <row r="22" spans="1:14">
      <c r="A22" s="11" t="s">
        <v>5</v>
      </c>
      <c r="B22" s="38" t="s">
        <v>8</v>
      </c>
      <c r="C22" s="12">
        <v>1976</v>
      </c>
      <c r="D22" s="12" t="s">
        <v>8</v>
      </c>
      <c r="E22" s="52">
        <v>1906</v>
      </c>
      <c r="F22" s="13">
        <v>0.10970000000000001</v>
      </c>
      <c r="G22" s="50"/>
      <c r="H22" s="14"/>
      <c r="I22" s="44"/>
      <c r="J22" s="14"/>
      <c r="K22" s="14"/>
      <c r="L22" s="14"/>
      <c r="M22" s="14"/>
      <c r="N22" s="25">
        <f>E22</f>
        <v>1906</v>
      </c>
    </row>
    <row r="23" spans="1:14" ht="30" customHeight="1">
      <c r="A23" s="1" t="s">
        <v>3</v>
      </c>
      <c r="B23" s="32" t="s">
        <v>11</v>
      </c>
      <c r="C23" s="2">
        <v>2851</v>
      </c>
      <c r="D23" s="2" t="s">
        <v>26</v>
      </c>
      <c r="E23" s="2">
        <v>998</v>
      </c>
      <c r="F23" s="15">
        <v>5.7500000000000002E-2</v>
      </c>
      <c r="G23" s="50"/>
      <c r="H23" s="14"/>
      <c r="I23" s="44"/>
      <c r="J23" s="14"/>
      <c r="K23" s="14"/>
      <c r="L23" s="14"/>
      <c r="M23" s="14"/>
      <c r="N23" s="25">
        <v>998</v>
      </c>
    </row>
    <row r="24" spans="1:14">
      <c r="A24" s="5"/>
      <c r="B24" s="39"/>
      <c r="C24" s="6"/>
      <c r="D24" s="6" t="s">
        <v>25</v>
      </c>
      <c r="E24" s="6">
        <v>811</v>
      </c>
      <c r="F24" s="7">
        <v>4.6699999999999998E-2</v>
      </c>
      <c r="G24" s="50"/>
      <c r="I24" s="47"/>
    </row>
    <row r="25" spans="1:14" ht="25.5">
      <c r="A25" s="8"/>
      <c r="B25" s="37"/>
      <c r="C25" s="9"/>
      <c r="D25" s="9" t="s">
        <v>24</v>
      </c>
      <c r="E25" s="9">
        <v>963</v>
      </c>
      <c r="F25" s="16">
        <v>5.5399999999999998E-2</v>
      </c>
      <c r="G25" s="50"/>
      <c r="H25" s="17" t="s">
        <v>43</v>
      </c>
      <c r="I25" s="18"/>
      <c r="J25" s="18">
        <v>3995</v>
      </c>
      <c r="K25" s="20" t="s">
        <v>45</v>
      </c>
      <c r="L25" s="18">
        <v>577</v>
      </c>
      <c r="M25" s="19">
        <v>2.5000000000000001E-2</v>
      </c>
      <c r="N25" s="21"/>
    </row>
    <row r="26" spans="1:14" ht="25.5">
      <c r="A26" s="5"/>
      <c r="B26" s="39"/>
      <c r="C26" s="6"/>
      <c r="D26" s="6"/>
      <c r="E26" s="6">
        <f>SUM(E23:E25)</f>
        <v>2772</v>
      </c>
      <c r="F26" s="7"/>
      <c r="G26" s="50"/>
      <c r="H26" s="28"/>
      <c r="I26" s="29"/>
      <c r="J26" s="29"/>
      <c r="K26" s="30" t="s">
        <v>46</v>
      </c>
      <c r="L26" s="29">
        <v>2757</v>
      </c>
      <c r="M26" s="31">
        <v>0.1196</v>
      </c>
      <c r="N26" s="21">
        <f>E25-L25-L26</f>
        <v>-2371</v>
      </c>
    </row>
    <row r="27" spans="1:14">
      <c r="A27" s="1" t="s">
        <v>7</v>
      </c>
      <c r="B27" s="32" t="s">
        <v>13</v>
      </c>
      <c r="C27" s="2">
        <v>4765</v>
      </c>
      <c r="D27" s="2" t="s">
        <v>23</v>
      </c>
      <c r="E27" s="2">
        <v>1457</v>
      </c>
      <c r="F27" s="15">
        <v>8.3900000000000002E-2</v>
      </c>
      <c r="G27" s="50"/>
      <c r="H27" s="1" t="s">
        <v>44</v>
      </c>
      <c r="I27" s="48" t="s">
        <v>54</v>
      </c>
      <c r="J27" s="2">
        <v>8576</v>
      </c>
      <c r="K27" s="2" t="s">
        <v>49</v>
      </c>
      <c r="L27" s="2">
        <v>5137</v>
      </c>
      <c r="M27" s="3">
        <v>22.28</v>
      </c>
      <c r="N27" s="21">
        <f>E27-L27</f>
        <v>-3680</v>
      </c>
    </row>
    <row r="28" spans="1:14">
      <c r="A28" s="5"/>
      <c r="B28" s="39"/>
      <c r="C28" s="6"/>
      <c r="D28" s="6" t="s">
        <v>22</v>
      </c>
      <c r="E28" s="6">
        <v>677</v>
      </c>
      <c r="F28" s="7">
        <v>3.9E-2</v>
      </c>
      <c r="G28" s="50"/>
      <c r="H28" s="33"/>
      <c r="I28" s="49"/>
      <c r="J28" s="34"/>
      <c r="K28" s="34"/>
      <c r="L28" s="34"/>
      <c r="M28" s="35"/>
    </row>
    <row r="29" spans="1:14">
      <c r="A29" s="5"/>
      <c r="B29" s="39"/>
      <c r="C29" s="6"/>
      <c r="D29" s="6" t="s">
        <v>21</v>
      </c>
      <c r="E29" s="6">
        <v>100</v>
      </c>
      <c r="F29" s="7">
        <v>5.7999999999999996E-3</v>
      </c>
      <c r="G29" s="50"/>
      <c r="H29" s="33"/>
      <c r="I29" s="49"/>
      <c r="J29" s="34"/>
      <c r="K29" s="34"/>
      <c r="L29" s="34"/>
      <c r="M29" s="35"/>
    </row>
    <row r="30" spans="1:14">
      <c r="A30" s="5"/>
      <c r="B30" s="39"/>
      <c r="C30" s="6"/>
      <c r="D30" s="6" t="s">
        <v>20</v>
      </c>
      <c r="E30" s="6">
        <v>1740</v>
      </c>
      <c r="F30" s="7">
        <v>0.1002</v>
      </c>
      <c r="G30" s="50"/>
      <c r="H30" s="5"/>
      <c r="I30" s="45"/>
      <c r="J30" s="6"/>
      <c r="K30" s="6" t="s">
        <v>50</v>
      </c>
      <c r="L30" s="6">
        <v>1538</v>
      </c>
      <c r="M30" s="7">
        <v>6.6699999999999995E-2</v>
      </c>
      <c r="N30" s="25">
        <f>E30-L30</f>
        <v>202</v>
      </c>
    </row>
    <row r="31" spans="1:14">
      <c r="A31" s="8"/>
      <c r="B31" s="37"/>
      <c r="C31" s="9"/>
      <c r="D31" s="9" t="s">
        <v>19</v>
      </c>
      <c r="E31" s="9">
        <v>743</v>
      </c>
      <c r="F31" s="16">
        <v>4.2799999999999998E-2</v>
      </c>
      <c r="G31" s="50"/>
      <c r="H31" s="5"/>
      <c r="I31" s="45"/>
      <c r="J31" s="6"/>
      <c r="K31" s="6" t="s">
        <v>51</v>
      </c>
      <c r="L31" s="6">
        <v>84</v>
      </c>
      <c r="M31" s="7">
        <v>3.5999999999999999E-3</v>
      </c>
      <c r="N31" s="25">
        <f>E31-L31</f>
        <v>659</v>
      </c>
    </row>
    <row r="32" spans="1:14">
      <c r="E32" s="4">
        <f>SUM(E27:E31)</f>
        <v>4717</v>
      </c>
      <c r="F32" s="55">
        <f>SUM(F27:F31)</f>
        <v>0.2717</v>
      </c>
      <c r="G32" s="50"/>
      <c r="H32" s="5"/>
      <c r="I32" s="45"/>
      <c r="J32" s="6"/>
      <c r="K32" s="6" t="s">
        <v>52</v>
      </c>
      <c r="L32" s="6">
        <v>417</v>
      </c>
      <c r="M32" s="7">
        <v>1.8100000000000002E-2</v>
      </c>
    </row>
    <row r="33" spans="1:14" ht="25.5">
      <c r="A33" s="4" t="s">
        <v>57</v>
      </c>
      <c r="C33" s="21">
        <f>L27-E7-E8-E9-E27</f>
        <v>2181</v>
      </c>
      <c r="D33" s="4" t="s">
        <v>58</v>
      </c>
      <c r="E33" s="36"/>
      <c r="G33" s="50"/>
      <c r="H33" s="8"/>
      <c r="I33" s="46"/>
      <c r="J33" s="9"/>
      <c r="K33" s="37" t="s">
        <v>53</v>
      </c>
      <c r="L33" s="9">
        <v>1156</v>
      </c>
      <c r="M33" s="16">
        <v>5.0099999999999999E-2</v>
      </c>
      <c r="N33" s="21">
        <f>E24-L33</f>
        <v>-345</v>
      </c>
    </row>
    <row r="35" spans="1:14">
      <c r="E35" s="4">
        <f>E32+E26+E22+E21+E10+E6+E5</f>
        <v>17371</v>
      </c>
      <c r="L35" s="4">
        <f>SUM(L11:M33)</f>
        <v>34445.057100000005</v>
      </c>
    </row>
  </sheetData>
  <mergeCells count="2">
    <mergeCell ref="A3:F3"/>
    <mergeCell ref="H3:M3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showGridLines="0" workbookViewId="0">
      <selection activeCell="A17" sqref="A17:C18"/>
    </sheetView>
  </sheetViews>
  <sheetFormatPr defaultRowHeight="15"/>
  <cols>
    <col min="1" max="1" width="21.42578125" bestFit="1" customWidth="1"/>
    <col min="3" max="3" width="19.85546875" customWidth="1"/>
    <col min="4" max="4" width="22.5703125" customWidth="1"/>
    <col min="12" max="12" width="20.28515625" bestFit="1" customWidth="1"/>
  </cols>
  <sheetData>
    <row r="1" spans="1:3" ht="15.75">
      <c r="A1" s="126" t="s">
        <v>112</v>
      </c>
      <c r="B1" s="127">
        <v>35376</v>
      </c>
      <c r="C1" s="128"/>
    </row>
    <row r="2" spans="1:3" ht="15.75">
      <c r="A2" s="129" t="s">
        <v>17</v>
      </c>
      <c r="B2" s="130">
        <v>18435</v>
      </c>
      <c r="C2" s="131">
        <v>0.52110000000000001</v>
      </c>
    </row>
    <row r="3" spans="1:3" ht="15.75">
      <c r="A3" s="135"/>
      <c r="B3" s="135"/>
      <c r="C3" s="135"/>
    </row>
    <row r="4" spans="1:3" ht="15.75">
      <c r="A4" s="136" t="s">
        <v>111</v>
      </c>
      <c r="B4" s="137" t="s">
        <v>56</v>
      </c>
      <c r="C4" s="138" t="s">
        <v>55</v>
      </c>
    </row>
    <row r="5" spans="1:3" ht="15.75">
      <c r="A5" s="139" t="s">
        <v>9</v>
      </c>
      <c r="B5" s="140">
        <f>C5/C$15</f>
        <v>0.179240305987866</v>
      </c>
      <c r="C5" s="139">
        <v>1359</v>
      </c>
    </row>
    <row r="6" spans="1:3" s="123" customFormat="1" ht="15.75">
      <c r="A6" s="141" t="s">
        <v>29</v>
      </c>
      <c r="B6" s="140">
        <f t="shared" ref="B6:B14" si="0">C6/C$15</f>
        <v>9.008177261936165E-2</v>
      </c>
      <c r="C6" s="141">
        <v>683</v>
      </c>
    </row>
    <row r="7" spans="1:3" s="123" customFormat="1" ht="15.75">
      <c r="A7" s="142" t="s">
        <v>33</v>
      </c>
      <c r="B7" s="143">
        <f t="shared" si="0"/>
        <v>0.1254286467950409</v>
      </c>
      <c r="C7" s="142">
        <v>951</v>
      </c>
    </row>
    <row r="8" spans="1:3" ht="15.75">
      <c r="A8" s="144" t="s">
        <v>32</v>
      </c>
      <c r="B8" s="145">
        <f t="shared" si="0"/>
        <v>2.6905829596412557E-2</v>
      </c>
      <c r="C8" s="144">
        <v>204</v>
      </c>
    </row>
    <row r="9" spans="1:3" ht="15.75">
      <c r="A9" s="146" t="s">
        <v>31</v>
      </c>
      <c r="B9" s="143">
        <f t="shared" si="0"/>
        <v>4.537061461355843E-2</v>
      </c>
      <c r="C9" s="146">
        <v>344</v>
      </c>
    </row>
    <row r="10" spans="1:3" ht="15.75">
      <c r="A10" s="146" t="s">
        <v>26</v>
      </c>
      <c r="B10" s="143">
        <f t="shared" si="0"/>
        <v>0.13162753890793985</v>
      </c>
      <c r="C10" s="142">
        <v>998</v>
      </c>
    </row>
    <row r="11" spans="1:3" ht="15.75">
      <c r="A11" s="146" t="s">
        <v>25</v>
      </c>
      <c r="B11" s="143">
        <f t="shared" si="0"/>
        <v>0.10696386177789502</v>
      </c>
      <c r="C11" s="146">
        <v>811</v>
      </c>
    </row>
    <row r="12" spans="1:3" ht="15.75">
      <c r="A12" s="146" t="s">
        <v>24</v>
      </c>
      <c r="B12" s="143">
        <f t="shared" si="0"/>
        <v>0.12701134265365338</v>
      </c>
      <c r="C12" s="146">
        <v>963</v>
      </c>
    </row>
    <row r="13" spans="1:3" ht="15.75">
      <c r="A13" s="146" t="s">
        <v>109</v>
      </c>
      <c r="B13" s="143">
        <f t="shared" si="0"/>
        <v>8.9290424690055395E-2</v>
      </c>
      <c r="C13" s="146">
        <v>677</v>
      </c>
    </row>
    <row r="14" spans="1:3" ht="15.75">
      <c r="A14" s="147" t="s">
        <v>10</v>
      </c>
      <c r="B14" s="145">
        <f t="shared" si="0"/>
        <v>7.8079662358216825E-2</v>
      </c>
      <c r="C14" s="144">
        <v>592</v>
      </c>
    </row>
    <row r="15" spans="1:3" ht="15.75">
      <c r="A15" s="148" t="s">
        <v>110</v>
      </c>
      <c r="B15" s="149">
        <f>SUM(B5:B14)</f>
        <v>1</v>
      </c>
      <c r="C15" s="148">
        <f>SUM(C5:C14)</f>
        <v>7582</v>
      </c>
    </row>
    <row r="17" spans="1:3">
      <c r="A17" s="124" t="s">
        <v>113</v>
      </c>
      <c r="B17" s="124"/>
      <c r="C17" s="124"/>
    </row>
    <row r="18" spans="1:3">
      <c r="A18" s="125">
        <f>C15/B2</f>
        <v>0.41128288581502576</v>
      </c>
      <c r="B18" s="124"/>
      <c r="C18" s="124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workbookViewId="0">
      <selection activeCell="C37" sqref="C37"/>
    </sheetView>
  </sheetViews>
  <sheetFormatPr defaultRowHeight="15"/>
  <cols>
    <col min="1" max="1" width="21.85546875" bestFit="1" customWidth="1"/>
    <col min="3" max="3" width="14.85546875" customWidth="1"/>
  </cols>
  <sheetData>
    <row r="1" spans="1:3" ht="15.75">
      <c r="A1" s="126" t="s">
        <v>112</v>
      </c>
      <c r="B1" s="127">
        <v>35376</v>
      </c>
      <c r="C1" s="128"/>
    </row>
    <row r="2" spans="1:3" ht="15.75">
      <c r="A2" s="129" t="s">
        <v>17</v>
      </c>
      <c r="B2" s="130">
        <v>18435</v>
      </c>
      <c r="C2" s="131">
        <v>0.52110000000000001</v>
      </c>
    </row>
    <row r="3" spans="1:3" ht="15.75">
      <c r="A3" s="150" t="s">
        <v>16</v>
      </c>
      <c r="B3" s="151" t="s">
        <v>56</v>
      </c>
      <c r="C3" s="152" t="s">
        <v>55</v>
      </c>
    </row>
    <row r="4" spans="1:3" ht="15.75">
      <c r="A4" s="141" t="s">
        <v>30</v>
      </c>
      <c r="B4" s="153">
        <f>C4/C$14</f>
        <v>1.511901113494739E-2</v>
      </c>
      <c r="C4" s="141">
        <v>148</v>
      </c>
    </row>
    <row r="5" spans="1:3" ht="15.75">
      <c r="A5" s="141" t="s">
        <v>28</v>
      </c>
      <c r="B5" s="153">
        <f>C5/C$14</f>
        <v>0.33108591275921956</v>
      </c>
      <c r="C5" s="141">
        <v>3241</v>
      </c>
    </row>
    <row r="6" spans="1:3" ht="15.75">
      <c r="A6" s="141" t="s">
        <v>27</v>
      </c>
      <c r="B6" s="153">
        <f>C6/C$14</f>
        <v>4.6378588211257531E-2</v>
      </c>
      <c r="C6" s="141">
        <v>454</v>
      </c>
    </row>
    <row r="7" spans="1:3" ht="15.75" hidden="1">
      <c r="A7" s="132" t="s">
        <v>115</v>
      </c>
      <c r="B7" s="133"/>
      <c r="C7" s="132">
        <f>SUM(C4:C6)</f>
        <v>3843</v>
      </c>
    </row>
    <row r="8" spans="1:3" ht="15.75">
      <c r="A8" s="154" t="s">
        <v>8</v>
      </c>
      <c r="B8" s="155">
        <f>C8/C$14</f>
        <v>0.19470834610276841</v>
      </c>
      <c r="C8" s="156">
        <v>1906</v>
      </c>
    </row>
    <row r="9" spans="1:3" ht="15.75">
      <c r="A9" s="144" t="s">
        <v>23</v>
      </c>
      <c r="B9" s="157">
        <f>C9/C$14</f>
        <v>0.14884053529471855</v>
      </c>
      <c r="C9" s="144">
        <v>1457</v>
      </c>
    </row>
    <row r="10" spans="1:3" ht="15.75">
      <c r="A10" s="144" t="s">
        <v>21</v>
      </c>
      <c r="B10" s="157">
        <f>C10/C$14</f>
        <v>1.0215548064153642E-2</v>
      </c>
      <c r="C10" s="144">
        <v>100</v>
      </c>
    </row>
    <row r="11" spans="1:3" ht="15.75">
      <c r="A11" s="144" t="s">
        <v>20</v>
      </c>
      <c r="B11" s="157">
        <f>C11/C$14</f>
        <v>0.17775053631627336</v>
      </c>
      <c r="C11" s="144">
        <v>1740</v>
      </c>
    </row>
    <row r="12" spans="1:3" ht="15.75">
      <c r="A12" s="144" t="s">
        <v>19</v>
      </c>
      <c r="B12" s="157">
        <f>C12/C$14</f>
        <v>7.5901522116661554E-2</v>
      </c>
      <c r="C12" s="144">
        <v>743</v>
      </c>
    </row>
    <row r="13" spans="1:3" ht="15.75" hidden="1">
      <c r="A13" s="134" t="s">
        <v>114</v>
      </c>
      <c r="B13" s="135"/>
      <c r="C13" s="134">
        <f>SUM(C9:C12)</f>
        <v>4040</v>
      </c>
    </row>
    <row r="14" spans="1:3" ht="15.75">
      <c r="A14" s="135"/>
      <c r="B14" s="158">
        <f>SUM(B4:B12)</f>
        <v>0.99999999999999989</v>
      </c>
      <c r="C14" s="135">
        <f>C13+C8+C7</f>
        <v>9789</v>
      </c>
    </row>
    <row r="16" spans="1:3">
      <c r="A16" s="124" t="s">
        <v>113</v>
      </c>
      <c r="B16" s="124"/>
      <c r="C16" s="124"/>
    </row>
    <row r="17" spans="1:3">
      <c r="A17" s="125">
        <f>C14/B2</f>
        <v>0.53100081366965013</v>
      </c>
      <c r="B17" s="124"/>
      <c r="C17" s="1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 Regionali 2018</vt:lpstr>
      <vt:lpstr>Elezioni europee</vt:lpstr>
      <vt:lpstr>Cologno Regionali 2018</vt:lpstr>
      <vt:lpstr>Comunali Cologno 2015</vt:lpstr>
      <vt:lpstr>torta civiche</vt:lpstr>
      <vt:lpstr>torta partiti</vt:lpstr>
      <vt:lpstr>' Regionali 2018'!Area_stampa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lverz</cp:lastModifiedBy>
  <cp:lastPrinted>2018-03-12T15:15:29Z</cp:lastPrinted>
  <dcterms:created xsi:type="dcterms:W3CDTF">2015-06-02T15:07:35Z</dcterms:created>
  <dcterms:modified xsi:type="dcterms:W3CDTF">2019-05-28T19:37:36Z</dcterms:modified>
</cp:coreProperties>
</file>